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ERV-MANUTENCAO\LICITAÇÕES\2022\202200047000XXX - Serviços Continuados - Limpeza e Conservação\Documentos para Licitação\"/>
    </mc:Choice>
  </mc:AlternateContent>
  <xr:revisionPtr revIDLastSave="0" documentId="13_ncr:1_{6ABE6B71-306F-4710-8EBE-56615E5FD9EA}" xr6:coauthVersionLast="47" xr6:coauthVersionMax="47" xr10:uidLastSave="{00000000-0000-0000-0000-000000000000}"/>
  <bookViews>
    <workbookView xWindow="-13620" yWindow="-3405" windowWidth="13740" windowHeight="23790" tabRatio="872" xr2:uid="{00000000-000D-0000-FFFF-FFFF00000000}"/>
  </bookViews>
  <sheets>
    <sheet name="RESUMO GERAL" sheetId="57" r:id="rId1"/>
    <sheet name="LDI" sheetId="48" r:id="rId2"/>
    <sheet name="Mão de obra" sheetId="58" r:id="rId3"/>
    <sheet name="Segurança Trabalho" sheetId="45" r:id="rId4"/>
    <sheet name="Encargos Sociais" sheetId="47" r:id="rId5"/>
    <sheet name="EPIs e Uniformes" sheetId="50" r:id="rId6"/>
    <sheet name="Utensílios Higienização" sheetId="52" r:id="rId7"/>
    <sheet name="Insumos de Higienização" sheetId="46" r:id="rId8"/>
    <sheet name="Insumos de Conservação" sheetId="55" r:id="rId9"/>
    <sheet name="Forros e Pinturas" sheetId="59" r:id="rId10"/>
    <sheet name="Pisos e Serv. Especializados" sheetId="53" r:id="rId11"/>
  </sheets>
  <definedNames>
    <definedName name="_Fill" localSheetId="4" hidden="1">#REF!</definedName>
    <definedName name="_Fill" localSheetId="5" hidden="1">#REF!</definedName>
    <definedName name="_Fill" localSheetId="9" hidden="1">#REF!</definedName>
    <definedName name="_Fill" localSheetId="8" hidden="1">#REF!</definedName>
    <definedName name="_Fill" localSheetId="7" hidden="1">#REF!</definedName>
    <definedName name="_Fill" localSheetId="1" hidden="1">#REF!</definedName>
    <definedName name="_Fill" localSheetId="2" hidden="1">#REF!</definedName>
    <definedName name="_Fill" localSheetId="10" hidden="1">#REF!</definedName>
    <definedName name="_Fill" localSheetId="0" hidden="1">#REF!</definedName>
    <definedName name="_Fill" localSheetId="3" hidden="1">#REF!</definedName>
    <definedName name="_Fill" localSheetId="6" hidden="1">#REF!</definedName>
    <definedName name="_Fill" hidden="1">#REF!</definedName>
    <definedName name="_xlnm.Print_Area" localSheetId="4">'Encargos Sociais'!$A$1:$C$34</definedName>
    <definedName name="_xlnm.Print_Area" localSheetId="5">'EPIs e Uniformes'!$A$1:$F$34</definedName>
    <definedName name="_xlnm.Print_Area" localSheetId="9">'Forros e Pinturas'!$A$1:$F$79</definedName>
    <definedName name="_xlnm.Print_Area" localSheetId="8">'Insumos de Conservação'!$A$1:$F$54</definedName>
    <definedName name="_xlnm.Print_Area" localSheetId="7">'Insumos de Higienização'!$A$1:$F$110</definedName>
    <definedName name="_xlnm.Print_Area" localSheetId="1">LDI!$A$1:$C$9</definedName>
    <definedName name="_xlnm.Print_Area" localSheetId="2">'Mão de obra'!$A$1:$J$28</definedName>
    <definedName name="_xlnm.Print_Area" localSheetId="10">'Pisos e Serv. Especializados'!$A$1:$F$53</definedName>
    <definedName name="_xlnm.Print_Area" localSheetId="0">'RESUMO GERAL'!$A$1:$D$11</definedName>
    <definedName name="_xlnm.Print_Area" localSheetId="3">'Segurança Trabalho'!$A$1:$F$10</definedName>
    <definedName name="_xlnm.Print_Area" localSheetId="6">'Utensílios Higienização'!$A$1:$F$118</definedName>
    <definedName name="PERCENTUAL_ENCARGOS">'Encargos Sociais'!$C$34</definedName>
    <definedName name="QTD_MO" localSheetId="9">'Segurança Trabalho'!#REF!</definedName>
    <definedName name="QTD_MO" localSheetId="2">'Mão de obra'!$D$5:$D$19</definedName>
    <definedName name="QTD_MO">'Segurança Trabalho'!#REF!</definedName>
    <definedName name="TAXA_LDI">LDI!$C$9</definedName>
    <definedName name="VALOR_EPIS_1ANO">'EPIs e Uniformes'!$F$34</definedName>
    <definedName name="VALOR_EPIS_2ANO">'EPIs e Uniformes'!#REF!</definedName>
    <definedName name="VALOR_EXAMES_SEGURANCA_TRABALHO_1ANO">'Segurança Trabalho'!$F$10</definedName>
    <definedName name="VALOR_EXAMES_SEGURANCA_TRABALHO_2ANO">'Segurança Trabalho'!#REF!</definedName>
    <definedName name="VALOR_FORROS_PINTURAS_1ANO">'Forros e Pinturas'!$F$79</definedName>
    <definedName name="VALOR_FORROS_PINTURAS_2ANO">'Forros e Pinturas'!#REF!</definedName>
    <definedName name="VALOR_INSUMOS_CONSERVACAO_1ANO">'Insumos de Conservação'!$F$54</definedName>
    <definedName name="VALOR_INSUMOS_CONSERVACAO_2ANO">'Insumos de Conservação'!#REF!</definedName>
    <definedName name="VALOR_INSUMOS_HIGIENIZACAO_1ANO">'Insumos de Higienização'!$F$110</definedName>
    <definedName name="VALOR_INSUMOS_HIGIENIZACAO_2ANO">'Insumos de Higienização'!#REF!</definedName>
    <definedName name="VALOR_MENSAL_MO">'Mão de obra'!$J$28</definedName>
    <definedName name="VALOR_UTENSILIOS_HIGIENIZACAO_1ANO">'Utensílios Higienização'!$F$118</definedName>
    <definedName name="VALOR_UTENSILIOS_HIGIENIZACAO_2ANO">'Utensílios Higienização'!#REF!</definedName>
    <definedName name="VALOT_TOTAL_PISOS_1ANO">'Pisos e Serv. Especializados'!$F$53</definedName>
    <definedName name="VALOT_TOTAL_PISOS_2ANO">'Pisos e Serv. Especializados'!#REF!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9" i="53" l="1"/>
  <c r="F50" i="53"/>
  <c r="F41" i="53"/>
  <c r="F42" i="53"/>
  <c r="F43" i="53"/>
  <c r="F44" i="53"/>
  <c r="F45" i="53"/>
  <c r="F46" i="53"/>
  <c r="F20" i="53"/>
  <c r="F21" i="53"/>
  <c r="F22" i="53"/>
  <c r="F23" i="53"/>
  <c r="F24" i="53"/>
  <c r="F25" i="53"/>
  <c r="F26" i="53"/>
  <c r="F27" i="53"/>
  <c r="F28" i="53"/>
  <c r="F29" i="53"/>
  <c r="F30" i="53"/>
  <c r="F31" i="53"/>
  <c r="F32" i="53"/>
  <c r="F33" i="53"/>
  <c r="F34" i="53"/>
  <c r="F35" i="53"/>
  <c r="F36" i="53"/>
  <c r="F16" i="53"/>
  <c r="F17" i="53"/>
  <c r="F5" i="53"/>
  <c r="F6" i="53"/>
  <c r="F7" i="53"/>
  <c r="F8" i="53"/>
  <c r="F9" i="53"/>
  <c r="F10" i="53"/>
  <c r="F11" i="53"/>
  <c r="F12" i="53"/>
  <c r="F13" i="53"/>
  <c r="F53" i="59"/>
  <c r="F54" i="59"/>
  <c r="F55" i="59"/>
  <c r="F56" i="59"/>
  <c r="F57" i="59"/>
  <c r="F58" i="59"/>
  <c r="F59" i="59"/>
  <c r="F60" i="59"/>
  <c r="F61" i="59"/>
  <c r="F62" i="59"/>
  <c r="F63" i="59"/>
  <c r="F64" i="59"/>
  <c r="F65" i="59"/>
  <c r="F66" i="59"/>
  <c r="F67" i="59"/>
  <c r="F68" i="59"/>
  <c r="F69" i="59"/>
  <c r="F70" i="59"/>
  <c r="F71" i="59"/>
  <c r="F72" i="59"/>
  <c r="F73" i="59"/>
  <c r="F74" i="59"/>
  <c r="F75" i="59"/>
  <c r="F76" i="59"/>
  <c r="F77" i="59"/>
  <c r="F78" i="59"/>
  <c r="F23" i="59"/>
  <c r="F24" i="59"/>
  <c r="F25" i="59"/>
  <c r="F26" i="59"/>
  <c r="F27" i="59"/>
  <c r="F28" i="59"/>
  <c r="F29" i="59"/>
  <c r="F30" i="59"/>
  <c r="F31" i="59"/>
  <c r="F32" i="59"/>
  <c r="F33" i="59"/>
  <c r="F34" i="59"/>
  <c r="F35" i="59"/>
  <c r="F36" i="59"/>
  <c r="F37" i="59"/>
  <c r="F38" i="59"/>
  <c r="F39" i="59"/>
  <c r="F40" i="59"/>
  <c r="F41" i="59"/>
  <c r="F42" i="59"/>
  <c r="F43" i="59"/>
  <c r="F44" i="59"/>
  <c r="F45" i="59"/>
  <c r="F46" i="59"/>
  <c r="F47" i="59"/>
  <c r="F48" i="59"/>
  <c r="F49" i="59"/>
  <c r="F50" i="59"/>
  <c r="F5" i="59"/>
  <c r="F6" i="59"/>
  <c r="F7" i="59"/>
  <c r="F8" i="59"/>
  <c r="F9" i="59"/>
  <c r="F10" i="59"/>
  <c r="F11" i="59"/>
  <c r="F12" i="59"/>
  <c r="F13" i="59"/>
  <c r="F14" i="59"/>
  <c r="F15" i="59"/>
  <c r="F16" i="59"/>
  <c r="F17" i="59"/>
  <c r="F18" i="59"/>
  <c r="F19" i="59"/>
  <c r="F20" i="59"/>
  <c r="F40" i="55"/>
  <c r="F41" i="55"/>
  <c r="F42" i="55"/>
  <c r="F43" i="55"/>
  <c r="F44" i="55"/>
  <c r="F45" i="55"/>
  <c r="F46" i="55"/>
  <c r="F47" i="55"/>
  <c r="F48" i="55"/>
  <c r="F49" i="55"/>
  <c r="F50" i="55"/>
  <c r="F51" i="55"/>
  <c r="F52" i="55"/>
  <c r="F53" i="55"/>
  <c r="F30" i="55"/>
  <c r="F31" i="55"/>
  <c r="F32" i="55"/>
  <c r="F33" i="55"/>
  <c r="F34" i="55"/>
  <c r="F35" i="55"/>
  <c r="F36" i="55"/>
  <c r="F37" i="55"/>
  <c r="F5" i="55"/>
  <c r="F6" i="55"/>
  <c r="F7" i="55"/>
  <c r="F8" i="55"/>
  <c r="F9" i="55"/>
  <c r="F10" i="55"/>
  <c r="F11" i="55"/>
  <c r="F12" i="55"/>
  <c r="F13" i="55"/>
  <c r="F14" i="55"/>
  <c r="F15" i="55"/>
  <c r="F16" i="55"/>
  <c r="F17" i="55"/>
  <c r="F18" i="55"/>
  <c r="F19" i="55"/>
  <c r="F20" i="55"/>
  <c r="F21" i="55"/>
  <c r="F22" i="55"/>
  <c r="F23" i="55"/>
  <c r="F24" i="55"/>
  <c r="F25" i="55"/>
  <c r="F26" i="55"/>
  <c r="F27" i="55"/>
  <c r="F102" i="46"/>
  <c r="F103" i="46"/>
  <c r="F104" i="46"/>
  <c r="F105" i="46"/>
  <c r="F106" i="46"/>
  <c r="F107" i="46"/>
  <c r="F108" i="46"/>
  <c r="F109" i="46"/>
  <c r="F74" i="46"/>
  <c r="F75" i="46"/>
  <c r="F76" i="46"/>
  <c r="F77" i="46"/>
  <c r="F78" i="46"/>
  <c r="F79" i="46"/>
  <c r="F80" i="46"/>
  <c r="F81" i="46"/>
  <c r="F82" i="46"/>
  <c r="F83" i="46"/>
  <c r="F84" i="46"/>
  <c r="F85" i="46"/>
  <c r="F86" i="46"/>
  <c r="F87" i="46"/>
  <c r="F88" i="46"/>
  <c r="F89" i="46"/>
  <c r="F90" i="46"/>
  <c r="F91" i="46"/>
  <c r="F92" i="46"/>
  <c r="F93" i="46"/>
  <c r="F94" i="46"/>
  <c r="F95" i="46"/>
  <c r="F96" i="46"/>
  <c r="F97" i="46"/>
  <c r="F98" i="46"/>
  <c r="F99" i="46"/>
  <c r="F67" i="46"/>
  <c r="F68" i="46"/>
  <c r="F69" i="46"/>
  <c r="F70" i="46"/>
  <c r="F71" i="46"/>
  <c r="F63" i="46"/>
  <c r="F64" i="46"/>
  <c r="F42" i="46"/>
  <c r="F43" i="46"/>
  <c r="F44" i="46"/>
  <c r="F45" i="46"/>
  <c r="F46" i="46"/>
  <c r="F47" i="46"/>
  <c r="F48" i="46"/>
  <c r="F49" i="46"/>
  <c r="F50" i="46"/>
  <c r="F51" i="46"/>
  <c r="F52" i="46"/>
  <c r="F53" i="46"/>
  <c r="F54" i="46"/>
  <c r="F55" i="46"/>
  <c r="F56" i="46"/>
  <c r="F57" i="46"/>
  <c r="F58" i="46"/>
  <c r="F59" i="46"/>
  <c r="F60" i="46"/>
  <c r="F29" i="46"/>
  <c r="F30" i="46"/>
  <c r="F31" i="46"/>
  <c r="F32" i="46"/>
  <c r="F33" i="46"/>
  <c r="F34" i="46"/>
  <c r="F35" i="46"/>
  <c r="F36" i="46"/>
  <c r="F37" i="46"/>
  <c r="F38" i="46"/>
  <c r="F39" i="46"/>
  <c r="F5" i="46"/>
  <c r="F6" i="46"/>
  <c r="F7" i="46"/>
  <c r="F8" i="46"/>
  <c r="F9" i="46"/>
  <c r="F10" i="46"/>
  <c r="F11" i="46"/>
  <c r="F12" i="46"/>
  <c r="F13" i="46"/>
  <c r="F14" i="46"/>
  <c r="F15" i="46"/>
  <c r="F16" i="46"/>
  <c r="F17" i="46"/>
  <c r="F18" i="46"/>
  <c r="F19" i="46"/>
  <c r="F20" i="46"/>
  <c r="F21" i="46"/>
  <c r="F22" i="46"/>
  <c r="F23" i="46"/>
  <c r="F24" i="46"/>
  <c r="F25" i="46"/>
  <c r="F26" i="46"/>
  <c r="F111" i="52"/>
  <c r="F112" i="52"/>
  <c r="F113" i="52"/>
  <c r="F114" i="52"/>
  <c r="F115" i="52"/>
  <c r="F116" i="52"/>
  <c r="F117" i="52"/>
  <c r="F97" i="52"/>
  <c r="F98" i="52"/>
  <c r="F99" i="52"/>
  <c r="F100" i="52"/>
  <c r="F101" i="52"/>
  <c r="F102" i="52"/>
  <c r="F103" i="52"/>
  <c r="F104" i="52"/>
  <c r="F105" i="52"/>
  <c r="F106" i="52"/>
  <c r="F107" i="52"/>
  <c r="F85" i="52"/>
  <c r="F86" i="52"/>
  <c r="F87" i="52"/>
  <c r="F88" i="52"/>
  <c r="F89" i="52"/>
  <c r="F90" i="52"/>
  <c r="F91" i="52"/>
  <c r="F92" i="52"/>
  <c r="F93" i="52"/>
  <c r="F94" i="52"/>
  <c r="F75" i="52"/>
  <c r="F76" i="52"/>
  <c r="F77" i="52"/>
  <c r="F78" i="52"/>
  <c r="F79" i="52"/>
  <c r="F80" i="52"/>
  <c r="F81" i="52"/>
  <c r="F82" i="52"/>
  <c r="F60" i="52"/>
  <c r="F61" i="52"/>
  <c r="F62" i="52"/>
  <c r="F63" i="52"/>
  <c r="F64" i="52"/>
  <c r="F65" i="52"/>
  <c r="F66" i="52"/>
  <c r="F67" i="52"/>
  <c r="F68" i="52"/>
  <c r="F69" i="52"/>
  <c r="F70" i="52"/>
  <c r="F71" i="52"/>
  <c r="F72" i="52"/>
  <c r="F20" i="52"/>
  <c r="F21" i="52"/>
  <c r="F22" i="52"/>
  <c r="F23" i="52"/>
  <c r="F24" i="52"/>
  <c r="F25" i="52"/>
  <c r="F26" i="52"/>
  <c r="F27" i="52"/>
  <c r="F28" i="52"/>
  <c r="F29" i="52"/>
  <c r="F30" i="52"/>
  <c r="F31" i="52"/>
  <c r="F32" i="52"/>
  <c r="F33" i="52"/>
  <c r="F34" i="52"/>
  <c r="F35" i="52"/>
  <c r="F36" i="52"/>
  <c r="F37" i="52"/>
  <c r="F38" i="52"/>
  <c r="F39" i="52"/>
  <c r="F40" i="52"/>
  <c r="F41" i="52"/>
  <c r="F42" i="52"/>
  <c r="F43" i="52"/>
  <c r="F44" i="52"/>
  <c r="F45" i="52"/>
  <c r="F46" i="52"/>
  <c r="F47" i="52"/>
  <c r="F48" i="52"/>
  <c r="F49" i="52"/>
  <c r="F50" i="52"/>
  <c r="F51" i="52"/>
  <c r="F52" i="52"/>
  <c r="F53" i="52"/>
  <c r="F54" i="52"/>
  <c r="F55" i="52"/>
  <c r="F56" i="52"/>
  <c r="F57" i="52"/>
  <c r="F5" i="52"/>
  <c r="F6" i="52"/>
  <c r="F7" i="52"/>
  <c r="F8" i="52"/>
  <c r="F9" i="52"/>
  <c r="F10" i="52"/>
  <c r="F11" i="52"/>
  <c r="F12" i="52"/>
  <c r="F13" i="52"/>
  <c r="F14" i="52"/>
  <c r="F15" i="52"/>
  <c r="F16" i="52"/>
  <c r="F17" i="52"/>
  <c r="F13" i="50"/>
  <c r="F14" i="50"/>
  <c r="F15" i="50"/>
  <c r="F16" i="50"/>
  <c r="F17" i="50"/>
  <c r="F18" i="50"/>
  <c r="F19" i="50"/>
  <c r="F20" i="50"/>
  <c r="F21" i="50"/>
  <c r="F22" i="50"/>
  <c r="F23" i="50"/>
  <c r="F24" i="50"/>
  <c r="F25" i="50"/>
  <c r="F26" i="50"/>
  <c r="F27" i="50"/>
  <c r="F28" i="50"/>
  <c r="F29" i="50"/>
  <c r="F30" i="50"/>
  <c r="F31" i="50"/>
  <c r="F32" i="50"/>
  <c r="F33" i="50"/>
  <c r="F5" i="50"/>
  <c r="F6" i="50"/>
  <c r="F7" i="50"/>
  <c r="F8" i="50"/>
  <c r="F34" i="50" s="1"/>
  <c r="F9" i="50"/>
  <c r="F10" i="50"/>
  <c r="F79" i="59" l="1"/>
  <c r="F54" i="55"/>
  <c r="F110" i="46"/>
  <c r="E109" i="46"/>
  <c r="E105" i="46"/>
  <c r="E102" i="46"/>
  <c r="E101" i="46"/>
  <c r="D48" i="53" l="1"/>
  <c r="I17" i="58"/>
  <c r="J17" i="58" s="1"/>
  <c r="D52" i="53"/>
  <c r="F52" i="53" s="1"/>
  <c r="D6" i="45"/>
  <c r="D5" i="45"/>
  <c r="I13" i="58"/>
  <c r="J13" i="58" s="1"/>
  <c r="I5" i="58"/>
  <c r="I6" i="58"/>
  <c r="I7" i="58"/>
  <c r="I10" i="58"/>
  <c r="I11" i="58"/>
  <c r="I12" i="58"/>
  <c r="I14" i="58"/>
  <c r="I16" i="58"/>
  <c r="I18" i="58"/>
  <c r="I19" i="58"/>
  <c r="H9" i="58" l="1"/>
  <c r="I9" i="58" s="1"/>
  <c r="J27" i="58" l="1"/>
  <c r="F48" i="53"/>
  <c r="F4" i="50"/>
  <c r="F9" i="45"/>
  <c r="D22" i="58"/>
  <c r="J22" i="58" s="1"/>
  <c r="G8" i="58" l="1"/>
  <c r="I8" i="58" s="1"/>
  <c r="D7" i="45" l="1"/>
  <c r="F59" i="52" l="1"/>
  <c r="C9" i="48" l="1"/>
  <c r="F4" i="59" l="1"/>
  <c r="F29" i="55" l="1"/>
  <c r="D27" i="58"/>
  <c r="D26" i="58" l="1"/>
  <c r="D25" i="58"/>
  <c r="F4" i="55" l="1"/>
  <c r="F22" i="59" l="1"/>
  <c r="D24" i="58" l="1"/>
  <c r="J24" i="58" s="1"/>
  <c r="F52" i="59" l="1"/>
  <c r="D9" i="57" l="1"/>
  <c r="F101" i="46"/>
  <c r="F39" i="55" l="1"/>
  <c r="F62" i="46" l="1"/>
  <c r="F66" i="46"/>
  <c r="F7" i="45" l="1"/>
  <c r="F6" i="45"/>
  <c r="J26" i="58"/>
  <c r="J25" i="58"/>
  <c r="G15" i="58"/>
  <c r="I15" i="58" s="1"/>
  <c r="F8" i="45" l="1"/>
  <c r="F5" i="45"/>
  <c r="C3" i="47"/>
  <c r="C12" i="47"/>
  <c r="F10" i="45" l="1"/>
  <c r="D4" i="57" l="1"/>
  <c r="C4" i="57" s="1"/>
  <c r="F12" i="50" l="1"/>
  <c r="D38" i="53" l="1"/>
  <c r="F110" i="52" l="1"/>
  <c r="C31" i="47" l="1"/>
  <c r="C28" i="47"/>
  <c r="C26" i="47"/>
  <c r="C21" i="47"/>
  <c r="C9" i="57" l="1"/>
  <c r="F40" i="53"/>
  <c r="F38" i="53"/>
  <c r="F53" i="53" l="1"/>
  <c r="F19" i="53"/>
  <c r="F96" i="52" l="1"/>
  <c r="E108" i="52" s="1"/>
  <c r="F84" i="52"/>
  <c r="F74" i="52"/>
  <c r="F19" i="52"/>
  <c r="F4" i="52"/>
  <c r="F73" i="46"/>
  <c r="F41" i="46"/>
  <c r="F4" i="46"/>
  <c r="F15" i="53"/>
  <c r="F4" i="53"/>
  <c r="F28" i="46"/>
  <c r="F108" i="52" l="1"/>
  <c r="F118" i="52" s="1"/>
  <c r="D6" i="57" s="1"/>
  <c r="D11" i="57" s="1"/>
  <c r="D10" i="57"/>
  <c r="D7" i="57" l="1"/>
  <c r="C7" i="57" s="1"/>
  <c r="D5" i="57" l="1"/>
  <c r="C5" i="57" s="1"/>
  <c r="C10" i="57" l="1"/>
  <c r="C6" i="57"/>
  <c r="C11" i="57" s="1"/>
  <c r="D8" i="57"/>
  <c r="C8" i="57" l="1"/>
  <c r="C34" i="47"/>
  <c r="I21" i="58" l="1"/>
  <c r="J19" i="58"/>
  <c r="J11" i="58"/>
  <c r="I20" i="58"/>
  <c r="J15" i="58"/>
  <c r="J6" i="58"/>
  <c r="J8" i="58"/>
  <c r="J16" i="58"/>
  <c r="J18" i="58"/>
  <c r="J7" i="58"/>
  <c r="J12" i="58"/>
  <c r="J5" i="58"/>
  <c r="J9" i="58"/>
  <c r="J14" i="58" l="1"/>
  <c r="J20" i="58"/>
  <c r="J10" i="58"/>
  <c r="J21" i="58"/>
  <c r="J28" i="58" l="1"/>
  <c r="C3" i="57" s="1"/>
  <c r="D3" i="57" s="1"/>
</calcChain>
</file>

<file path=xl/sharedStrings.xml><?xml version="1.0" encoding="utf-8"?>
<sst xmlns="http://schemas.openxmlformats.org/spreadsheetml/2006/main" count="1534" uniqueCount="1062">
  <si>
    <t>UN</t>
  </si>
  <si>
    <t>1.0</t>
  </si>
  <si>
    <t>1.1</t>
  </si>
  <si>
    <t>DESCRIÇÃO</t>
  </si>
  <si>
    <t>un</t>
  </si>
  <si>
    <t>2.0</t>
  </si>
  <si>
    <t>2.1</t>
  </si>
  <si>
    <t>2.2</t>
  </si>
  <si>
    <t>QUANT.</t>
  </si>
  <si>
    <t>1.2</t>
  </si>
  <si>
    <t>1.3</t>
  </si>
  <si>
    <t>BASE</t>
  </si>
  <si>
    <t>CUSTO UNITÁRIO (R$)</t>
  </si>
  <si>
    <t>Mão de obra</t>
  </si>
  <si>
    <t>Porteiro diurno</t>
  </si>
  <si>
    <t>1.5</t>
  </si>
  <si>
    <t>1.6</t>
  </si>
  <si>
    <t>1.7</t>
  </si>
  <si>
    <t>1.8</t>
  </si>
  <si>
    <t>1.9</t>
  </si>
  <si>
    <t>1.10</t>
  </si>
  <si>
    <t>Auxiliar de manutenção predial</t>
  </si>
  <si>
    <t>Grupo "A"</t>
  </si>
  <si>
    <t>Grupo "B"</t>
  </si>
  <si>
    <t>Grupo "C"</t>
  </si>
  <si>
    <t>Grupo "D"</t>
  </si>
  <si>
    <t>Grupo "E"</t>
  </si>
  <si>
    <t>Grupo "F"</t>
  </si>
  <si>
    <t>PERCENTUAL</t>
  </si>
  <si>
    <t>A.1</t>
  </si>
  <si>
    <t>A.2</t>
  </si>
  <si>
    <t>A.3</t>
  </si>
  <si>
    <t>A.4</t>
  </si>
  <si>
    <t>A.5</t>
  </si>
  <si>
    <t>A.6</t>
  </si>
  <si>
    <t>A.7</t>
  </si>
  <si>
    <t>A.8</t>
  </si>
  <si>
    <t>COMPOSIÇÃO DE ENCARGOS SOCIAIS</t>
  </si>
  <si>
    <t>SEBRAE</t>
  </si>
  <si>
    <t>INCRA</t>
  </si>
  <si>
    <t>Faltas Legais</t>
  </si>
  <si>
    <t>Aviso Prévio Trabalhado</t>
  </si>
  <si>
    <t>13º Salário</t>
  </si>
  <si>
    <t>Aviso Prévio Indenizado</t>
  </si>
  <si>
    <t>Indenização Adicional</t>
  </si>
  <si>
    <t>Lucro</t>
  </si>
  <si>
    <t>ISS</t>
  </si>
  <si>
    <t>PIS</t>
  </si>
  <si>
    <t>COFINS</t>
  </si>
  <si>
    <t>PERICULOSIDADE 30%</t>
  </si>
  <si>
    <t>CUSTO UNITÁRIO MÉDIO (R$)</t>
  </si>
  <si>
    <t>1.4</t>
  </si>
  <si>
    <t>Carregador de volumes</t>
  </si>
  <si>
    <t>Álcool em gel 70%, composição: álcool etílico,
polímero, benzoato de denatônio, neutralizante e
água; forma líquida gelatinosa, tipo glicerinado. Galão com 5 litros.</t>
  </si>
  <si>
    <t>lt</t>
  </si>
  <si>
    <t>Álcool etílico hidratado líquido 70° INPM.  Frasco com 1 litro.</t>
  </si>
  <si>
    <t>kit</t>
  </si>
  <si>
    <t>Suporte em velcro com flange para enceradeira de 350mm</t>
  </si>
  <si>
    <t>Suporte em velcro com flange para enceradeira de 400mm</t>
  </si>
  <si>
    <t>Escova de nylon com flange para enceradeira industrial de 400mm.</t>
  </si>
  <si>
    <t>m</t>
  </si>
  <si>
    <t>kg</t>
  </si>
  <si>
    <t>Enrolador e suporte para mangueiras sem rodinha, braços metálicos, com carretel em polipropileno até 60 metros. Ref. Tramontina 78594000</t>
  </si>
  <si>
    <t>Enrolador e suporte para mangueiras com rodinha, com carretel em polipropileno até 60 metros. Ref. Tramontina 78595000</t>
  </si>
  <si>
    <t>Mangueira emborrachada PU flexível 300 PSI 3/4"</t>
  </si>
  <si>
    <t xml:space="preserve">Conjunto de engate e esguicho para mangueira de 3/4". Ref. Tramontina 78580610 </t>
  </si>
  <si>
    <t>Conector macho de plástico para engate rápido de 3/4". Ref. Tramontina 78502750</t>
  </si>
  <si>
    <t>Cimento impermeabilizante cristalizante de alta resistência à pressão negativa e positiva. Ref. Veda Água Impermeabilizantes Cristal</t>
  </si>
  <si>
    <t>Selador hidro-repelente Hidrox. Ref. Veda Água Impermeabilizantes Hidrox AC-913</t>
  </si>
  <si>
    <t>pc</t>
  </si>
  <si>
    <t>Limpador de vidros anti-embaçante concentrado para diluição na proporção 1:10 ou 1:20, embalagem com 5 litros. Ref. Prímula 5L.</t>
  </si>
  <si>
    <t>gal</t>
  </si>
  <si>
    <t>Sabão líquido com amaciente para limpeza de panos em máquina de lavar, galão com 50 litros. Ref. New Limp 50 litros.</t>
  </si>
  <si>
    <t>Galão de plástico em PEAD com capacidade de 50 litros com dois bocais, alças injetadas e tampas plástica auto-lacre para diluição de produtos de limpeza.</t>
  </si>
  <si>
    <t>bd</t>
  </si>
  <si>
    <t>Escova para vaso sanitário de cerdas circulares com pote.</t>
  </si>
  <si>
    <t>Escada metálica de alumínio de 5 degraus, com patamar de polipropileno e travas laterais. Ref. Botafogo ESC0064</t>
  </si>
  <si>
    <t>Escada metálica de alumínio de 6 degraus, com patamar de polipropileno e travas laterais. Ref. Botafogo ESC0065</t>
  </si>
  <si>
    <t>Escada metálica de alumínio de 7 degraus, com patamar de polipropileno e travas laterais. Ref. Botafogo ESC0066</t>
  </si>
  <si>
    <t>Locação de bens</t>
  </si>
  <si>
    <t>Detergente ácido desincrustante para rejuntes concentrado, galão de 5 litros. Ref. Start CP3000</t>
  </si>
  <si>
    <t>Desodorizador de ambiente aerossol 360ml. Ref. Bom Ar Wick</t>
  </si>
  <si>
    <t>Esponja de aço com 8 unidades, peso 60g. Ref. Bom Bril</t>
  </si>
  <si>
    <t>Pano de copa liso 100% algodão, dimensões 85x68cm. Ref. Copalimpa 31422.</t>
  </si>
  <si>
    <t>Pano de prato liso embanhado 100% algodão, dimensões 68x48cm. Ref. Copalimpa 31878.</t>
  </si>
  <si>
    <t>Refil pó abrasivo para remoção de sujeiras, versão em balde de 3kg. Ref. Sapólio Radium 3kg.</t>
  </si>
  <si>
    <t>Desentupidor sanitário com cabo plástico. Ref. Bettanin BT479</t>
  </si>
  <si>
    <t>Desentupidor de encanamentos de metal tipo Tufão, comprimento de 15 metros. Ref. Overtime Tufão 3</t>
  </si>
  <si>
    <t>Desentupidor de encanamentos de metal tipo Tufão, comprimento de 2,5 metros. Ref. Overtime Tufão 1</t>
  </si>
  <si>
    <t>Desentupidor de pia liso. Ref. Bettanin Noviça 499</t>
  </si>
  <si>
    <t>Desentupidor de pia liso. Ref. Bettanin Noviça 489</t>
  </si>
  <si>
    <t>Extensão elétrica com cabo PP de 2,5mm², suporte circular com base metálica, comprimento de 30 metros. Ref. Daneva Maxi Pro 1547</t>
  </si>
  <si>
    <t>Sabonte antibacteriano em barras de 90g. Ref. Protex Suave</t>
  </si>
  <si>
    <t>fd</t>
  </si>
  <si>
    <t xml:space="preserve">Desinfetante de uso geral bactericida para limpeza de sanitários, concentrado em gel, galão de 5 litros. Ref. Start Gel Azulim. </t>
  </si>
  <si>
    <t>Detergente desincrustrante para coifas, galão de 5 litros. Ref. Start Start Grill</t>
  </si>
  <si>
    <t>Esponja de fibra verde Nylon, dimensões 102x260mm, com espessura de 1,5 cm, pacote com 10 unidades. Ref. Scotch Brite</t>
  </si>
  <si>
    <t>Pacote com flanelas brancas 100% algodão, tamanho pequeno, dimensões 30x40 cm, cor branca, pacote com 120 unidades.</t>
  </si>
  <si>
    <t>Pacote com flanelas brancas 100% algodão, tamanho médio, dimensões 30x50 cm, cor branca, pacote com 120 unidades</t>
  </si>
  <si>
    <t>Detergente automotivo biodegradável para limpeza de pinturas, galão de 20 litros. Ref. Start SH1000</t>
  </si>
  <si>
    <t>Hidratante automotivo para couro, galão de 5 litros. Ref. 3M Revitaliza Couro</t>
  </si>
  <si>
    <t>Galão de plástico (bombona) em Polietileno com capacidade de 5 litros, alça para transporte, cor translúcida e tampa plástica para armazenamento e transporte de produtos químicos.</t>
  </si>
  <si>
    <t>Enceradeira industrial de 400mm, tensão nominal de 220V e motor de 0,75 cv, cabo elétrico de 10 metros, tanque opcional de 5 litros.</t>
  </si>
  <si>
    <t>Enceradeira industrial de 350mm, tensão nominal de 220V e motor de 0,75 cv, cabo elétrico de 10 metros, tanque opcional de 5 litros.</t>
  </si>
  <si>
    <t>Balde de polipropileno coloridos, com alça resistente, capacidade 4 litros, bordas reforçadas, com suporte de mão no fundo do balde. Ref. Bralimpia BA04AM, BA04AZ, BA04VD e BA04VM.</t>
  </si>
  <si>
    <t>Balde de polipropileno, com alça resistente, capacidade 15 litros, formato cônico, bordas reforçadas, com suporte de mão no fundo do balde. Ref. Bralimpia BA15AZ ou BA15VM.</t>
  </si>
  <si>
    <t>Ferramentas de limpeza predial</t>
  </si>
  <si>
    <t>Placa sinalizadora para piso. Dizeres "Cuidado: em manutenção". Ref. Bralimpia PL2003</t>
  </si>
  <si>
    <t>Placa sinalizadora para piso. Dizeres "Banheiro fora de uso". Ref. Bralimpia PL2002</t>
  </si>
  <si>
    <t>Placa sinalizadora para piso. Dizeres "Cuidado Piso Molhado". Ref. Bralimpia PL2000</t>
  </si>
  <si>
    <t>Raspador multi-uso para vidros de 10 cm com cabo em polipropileno de 15cm. Ref. Bralimpia RM100</t>
  </si>
  <si>
    <t>Jogo de 10 lâminas para raspador multi uso. Ref. Bralimpia LR800A</t>
  </si>
  <si>
    <t>Carrinho coletor de lixo em polipropileno com rodas e capacidade de 120 litros, cor verde (material reciclável). Ref. Bralimpia C120VD.</t>
  </si>
  <si>
    <t>Carrinho coletor de lixo em polipropileno com rodas e capacidade de 120 litros, cor preta (material orgânico). Ref. Bralimpia C120PR.</t>
  </si>
  <si>
    <t>Pulverizador spray em polipropileno, com suporte para mãos, capacidade de 500ml, cor transparente. Ref. Bettanin SuperPro SP9348 ou Bralimpia PV2001</t>
  </si>
  <si>
    <t>Transporte e armazenamento de resíduos</t>
  </si>
  <si>
    <t>Produtos químicos</t>
  </si>
  <si>
    <t>Produtos descartáveis</t>
  </si>
  <si>
    <t>Acessórios descartáveis para enceradeiras</t>
  </si>
  <si>
    <t>Frascos e utensilios para armazenamento de produtos químicos</t>
  </si>
  <si>
    <t>Carros funcionais e acessórios</t>
  </si>
  <si>
    <t>Mops, vassouras e acessórios</t>
  </si>
  <si>
    <t>Limpador líquido para alumínio em geral, galão de 5 litros. Ref. Start Alumil</t>
  </si>
  <si>
    <t>Pasta para polir e remover manchas em inox. Ref. Tramontina 94537001</t>
  </si>
  <si>
    <t>Kit com nove sacos descartáveis para aspirador de pó de 20L com potência nominal de 1.300W. Ref. Electrolux CSE20</t>
  </si>
  <si>
    <t>Filtro permanente para aspirador de pó/líquido com potência nominal de 1.300W. Ref. Electrolux 65701001.</t>
  </si>
  <si>
    <t>Carro funcional com rodas para limpeza completo com acessórios, contendo no mínimo: um balde doblô, um cabo telescópio, uma haste plástica, um refil loop, uma placa sinalizadora, uma pá pop e um conjunto mop pó. Ref. Kit n° 03 da Bralimpia NYKT03. *APRESENTAR COMPOSIÇÃO COM O CUSTO UNITÁRIO DE TODOS OS ITENS UMA VEZ QUE OS MESMOS PODERÃO SER SOLICITADOS SEPARADAMENTE COMO PEÇAS DE REPOSIÇÃO.*</t>
  </si>
  <si>
    <t>Carro funcional com rodas para limpeza completo com acessórios, contendo no mínimo: um conjunto doblo, um cabo telescópio, uma haste plástica, um refil loop, uma placa sinalizadora, dois pulverizadores e um espanador eletrostático. Ref. Kit n° 02 da Bralimpia NYKT02.  *APRESENTAR COMPOSIÇÃO COM O CUSTO UNITÁRIO DE TODOS OS ITENS UMA VEZ QUE OS MESMOS PODERÃO SER SOLICITADOS SEPARADAMENTE COMO PEÇAS DE REPOSIÇÃO.*</t>
  </si>
  <si>
    <t>Carro funcional com rodas balde espremedor. Ref. Bralimpia NY108.  *APRESENTAR COMPOSIÇÃO COM O CUSTO UNITÁRIO DE TODOS OS ITENS UMA VEZ QUE OS MESMOS PODERÃO SER SOLICITADOS SEPARADAMENTE COMO PEÇAS DE REPOSIÇÃO.*</t>
  </si>
  <si>
    <t>Extensão telescópica de 3 metros em alumínio anodizado. Ref. Bralimpia EX300.</t>
  </si>
  <si>
    <t>Extensão telescópica de 6 metros em alumínio anodizado. Ref. Bralimpia EX600.</t>
  </si>
  <si>
    <t>Extensão telescópica de 9 metros em alumínio anodizado. Ref. Bralimpia EX900.</t>
  </si>
  <si>
    <t>Produtos têxteis</t>
  </si>
  <si>
    <t>Luva de reposição para lavadores de vidro 25cm. Ref. Braslimpia LL250</t>
  </si>
  <si>
    <t>Luva de reposição para lavadores de vidro 45cm. Ref. Braslimpia LL450</t>
  </si>
  <si>
    <t>Escova manual 12cm. Ref. Braslimpia ES02AM</t>
  </si>
  <si>
    <t>Combinado limpador de vidros de 25cm com cabo de 60cm e guias removíveis. Ref. Bralimpia CB250</t>
  </si>
  <si>
    <t>Jogo de prolongadores para limpador de vidro de 45cm. Ref. Bralimpia PC450</t>
  </si>
  <si>
    <t>Rodo de metal com lâmina de borracha natural expandida duplo de 55cm. Ref. Bralimpia 5570B</t>
  </si>
  <si>
    <t>Rodo de metal com lâmina de borracha natural expandida duplo de 45cm. Ref. Bralimpia 4570B</t>
  </si>
  <si>
    <t>Rodo de metal twister com cabo e lâmina de borracha natural expandida duplo de 48cm. Ref. Bralimpia RT451</t>
  </si>
  <si>
    <t>Refil lâmina rodo Twister 48cm. Ref. Bralimpia RT400</t>
  </si>
  <si>
    <t>Cabo de alumínio fosco sem rosca com diâmetro de 22mm. Ref. Bralimpia CM140A</t>
  </si>
  <si>
    <t>Rodo com lâmina de borracha de 65cm. Ref. Bralimpia RN65AM</t>
  </si>
  <si>
    <t>Suporte limpa tudo em polipropileno ultra resistente com escova para limpeza pesada. Ref. Bralimpia SE60AM</t>
  </si>
  <si>
    <t>Suporte limpa tudo em polipropileno ultra resistente com escova para limpeza macia. Ref. Bralimpia SE70AM</t>
  </si>
  <si>
    <t>Suporte limpa tudo em polipropileno resistente para fibras. Ref. Bralimpia SE31AM</t>
  </si>
  <si>
    <t>Limpador e abrilhantador de superfícies e objetos em inoxidável, galão de 5 litros, para diluição em até 20 partes de água. Ref. Renko Limpa Inox 5L.</t>
  </si>
  <si>
    <t>Conjunto de balde aplicador com escorredor. Ref. Bralimpia BC200</t>
  </si>
  <si>
    <t>Aplicador de cera com comprimento de 45cm com cabo. Ref. Bralimpia AC450</t>
  </si>
  <si>
    <t>Refil lavável e resistente para aplicador de cera. Ref. Bralimpia AC451</t>
  </si>
  <si>
    <t>Jogo de telas para balde aplicador de cera. Ref. Bralimpia BT201</t>
  </si>
  <si>
    <t>Espanador eletrostático com cabo angular. Ref. Bralimpia RE100AM</t>
  </si>
  <si>
    <t>Espanador eletrostático padrão. Ref. Bralimpia EE605AM</t>
  </si>
  <si>
    <t>Refil para Mop Pó de algodão, comprimento de 60cm. Ref. Bralimpia RC600</t>
  </si>
  <si>
    <t>Refil para Mop Pó de acrílico, comprimento de 60cm. Ref. Bralimpia RP600</t>
  </si>
  <si>
    <t>Refil para Mop úmido microfibra, comprimento de 60cm. Ref. Bralimpia RLM4AM</t>
  </si>
  <si>
    <t>Limpador perfumado, galão de 5 litros. Ref. Start Startlim</t>
  </si>
  <si>
    <t>Disco limpador verde de 400mm para enceradeira industrial. Ref. Super Pro Bettanin SP9841</t>
  </si>
  <si>
    <t>Disco removedor preto de 350mm para enceradeira industrial. Ref. Super Pro Bettanin SP9635</t>
  </si>
  <si>
    <t>Disco removedor preto  de 400mm para enceradeira industrial. Ref. Super Pro Bettanin SP9641</t>
  </si>
  <si>
    <t>Disco restaurador vermelho de 350mm para enceradeira industrial. Ref. Super Pro Bettanin SP11035</t>
  </si>
  <si>
    <t>Disco restaurador vermelho de 400mm para enceradeira industrial. Ref. Super Pro Bettanin SP11041</t>
  </si>
  <si>
    <t>Disco polidor marrom de 350mm para enceradeira industrial. Ref. Super Pro Bettanin SP9735</t>
  </si>
  <si>
    <t>Disco polidor marrom de 400mm para enceradeira industrial. Ref. Super Pro Bettanin SP9741</t>
  </si>
  <si>
    <t>Disco limpador verde  de 350mm para enceradeira industrial. Ref. Super Pro Bettanin SP9835</t>
  </si>
  <si>
    <t>Disco lustrador branco de 350mm para enceradeira industrial. Ref. Super Pro Bettanin SP9935</t>
  </si>
  <si>
    <t>Disco lustrador branco de 400mm para enceradeira industrial. Ref. Super Pro Bettanin SP9941</t>
  </si>
  <si>
    <t>Limpeza contínua de pisos</t>
  </si>
  <si>
    <t>Auxílio transporte</t>
  </si>
  <si>
    <t>Auxiliar de limpeza geral</t>
  </si>
  <si>
    <t>Touca de segurança tipo árabe com aba em helanca com fechamento em velco. Ref. Nexus</t>
  </si>
  <si>
    <t>Chapeu de palha com aba grande. Ref. Teknoluvas 4434</t>
  </si>
  <si>
    <t>Protetor solar FPS 60 Bombona, frasco de 2 litros.</t>
  </si>
  <si>
    <t>Máscara respiratória sem válvula PFF1. Pacote com 100 unidades.</t>
  </si>
  <si>
    <t>Uniformes</t>
  </si>
  <si>
    <t>EPIs</t>
  </si>
  <si>
    <t>Tratamento de pisos</t>
  </si>
  <si>
    <t>Bota impermeável de PVC com cano curto, antiderrapante. Ref. Vonder</t>
  </si>
  <si>
    <t>Bota impermeável de PVC com cano médio, antiderrapante. Ref. Vonder</t>
  </si>
  <si>
    <t>Sapato de EVA antiderrapante, leve, bactericida, impermeável, resistente a óleo, fabricado em EVA. Ref. Soft Works 2.</t>
  </si>
  <si>
    <t>Touca sanfonada descartável, pacote com 100 unidades.</t>
  </si>
  <si>
    <t>Capa de chuva amarela com forro. Ref. Safety Delta</t>
  </si>
  <si>
    <t>Par de luvas de silicone de alta temperatura</t>
  </si>
  <si>
    <t>par</t>
  </si>
  <si>
    <t>cj</t>
  </si>
  <si>
    <t>1.11</t>
  </si>
  <si>
    <t>CUSTO TOTAL MENSAL (R$)</t>
  </si>
  <si>
    <t>4.0</t>
  </si>
  <si>
    <t>4.1</t>
  </si>
  <si>
    <t>4.2</t>
  </si>
  <si>
    <t>4.3</t>
  </si>
  <si>
    <t>4.4</t>
  </si>
  <si>
    <t>4.5</t>
  </si>
  <si>
    <t>4.6</t>
  </si>
  <si>
    <t>4.7</t>
  </si>
  <si>
    <t>5.0</t>
  </si>
  <si>
    <t>5.1</t>
  </si>
  <si>
    <t>5.2</t>
  </si>
  <si>
    <t>5.3</t>
  </si>
  <si>
    <t>5.6</t>
  </si>
  <si>
    <t>5.7</t>
  </si>
  <si>
    <t>5.8</t>
  </si>
  <si>
    <t>5.9</t>
  </si>
  <si>
    <t>5.10</t>
  </si>
  <si>
    <t>5.11</t>
  </si>
  <si>
    <t>5.12</t>
  </si>
  <si>
    <t>6.0</t>
  </si>
  <si>
    <t>6.1</t>
  </si>
  <si>
    <t>6.2</t>
  </si>
  <si>
    <t>6.3</t>
  </si>
  <si>
    <t>6.4</t>
  </si>
  <si>
    <t>6.5</t>
  </si>
  <si>
    <t>6.6</t>
  </si>
  <si>
    <t>6.7</t>
  </si>
  <si>
    <t>6.8</t>
  </si>
  <si>
    <t>7.0</t>
  </si>
  <si>
    <t>7.1</t>
  </si>
  <si>
    <t>7.2</t>
  </si>
  <si>
    <t>7.3</t>
  </si>
  <si>
    <t>7.4</t>
  </si>
  <si>
    <t>7.5</t>
  </si>
  <si>
    <t>8.0</t>
  </si>
  <si>
    <t>8.1</t>
  </si>
  <si>
    <t>8.2</t>
  </si>
  <si>
    <t>8.3</t>
  </si>
  <si>
    <t>8.4</t>
  </si>
  <si>
    <t>8.5</t>
  </si>
  <si>
    <t>9.0</t>
  </si>
  <si>
    <t>5.13</t>
  </si>
  <si>
    <t>Eletrodomésticos de limpeza</t>
  </si>
  <si>
    <t>10.0</t>
  </si>
  <si>
    <t>10.1</t>
  </si>
  <si>
    <t>10.2</t>
  </si>
  <si>
    <t>10.3</t>
  </si>
  <si>
    <t>10.4</t>
  </si>
  <si>
    <t>11.0</t>
  </si>
  <si>
    <t>11.1</t>
  </si>
  <si>
    <t>11.2</t>
  </si>
  <si>
    <t>11.3</t>
  </si>
  <si>
    <t>11.4</t>
  </si>
  <si>
    <t>11.5</t>
  </si>
  <si>
    <t>12.0</t>
  </si>
  <si>
    <t>12.1</t>
  </si>
  <si>
    <t>12.2</t>
  </si>
  <si>
    <t>12.3</t>
  </si>
  <si>
    <t>12.4</t>
  </si>
  <si>
    <t>12.5</t>
  </si>
  <si>
    <t>12.6</t>
  </si>
  <si>
    <t>13.0</t>
  </si>
  <si>
    <t>13.1</t>
  </si>
  <si>
    <t>13.2</t>
  </si>
  <si>
    <t>13.3</t>
  </si>
  <si>
    <t>13.4</t>
  </si>
  <si>
    <t>13.5</t>
  </si>
  <si>
    <t>14.0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</si>
  <si>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</si>
  <si>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</si>
  <si>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</si>
  <si>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</si>
  <si>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</si>
  <si>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</si>
  <si>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</si>
  <si>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</si>
  <si>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</si>
  <si>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</si>
  <si>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</si>
  <si>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</si>
  <si>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15.0</t>
  </si>
  <si>
    <t>15.1</t>
  </si>
  <si>
    <t>Fibras descartáveis e refis de limpeza</t>
  </si>
  <si>
    <t>15.2</t>
  </si>
  <si>
    <t>15.3</t>
  </si>
  <si>
    <t>16.1</t>
  </si>
  <si>
    <t>16.2</t>
  </si>
  <si>
    <t>16.3</t>
  </si>
  <si>
    <t>17.0</t>
  </si>
  <si>
    <t>17.1</t>
  </si>
  <si>
    <t>17.2</t>
  </si>
  <si>
    <t>17.3</t>
  </si>
  <si>
    <t>17.4</t>
  </si>
  <si>
    <t>17.5</t>
  </si>
  <si>
    <t>18.0</t>
  </si>
  <si>
    <t>18.1</t>
  </si>
  <si>
    <t>18.2</t>
  </si>
  <si>
    <t>18.3</t>
  </si>
  <si>
    <t>18.4</t>
  </si>
  <si>
    <t>18.5</t>
  </si>
  <si>
    <t>19.0</t>
  </si>
  <si>
    <t>19.1</t>
  </si>
  <si>
    <t>19.2</t>
  </si>
  <si>
    <t>19.3</t>
  </si>
  <si>
    <t>19.4</t>
  </si>
  <si>
    <t>19.5</t>
  </si>
  <si>
    <t>m²</t>
  </si>
  <si>
    <t>Peças de reposição e manutenção de rejuntes</t>
  </si>
  <si>
    <t>sc</t>
  </si>
  <si>
    <t>Rejunte flexível, cor cinza platina, saco de 5kg. Ref. Quartzolit</t>
  </si>
  <si>
    <t>Rejunte flexível, cor palha, saco de 5kg. Ref. Quartzolit</t>
  </si>
  <si>
    <t>Areia grossa</t>
  </si>
  <si>
    <t>Cimento de uso geral, saco de 50kg.</t>
  </si>
  <si>
    <t>m³</t>
  </si>
  <si>
    <t>Corante líquido: cores azul, marrom, preto, amarelo e vermelho. Ref. Sherwin Williams Xadrez 50ml</t>
  </si>
  <si>
    <t>Argamassa AC-III, saco de 20kg. Ref. Quartzolit</t>
  </si>
  <si>
    <t>Argamassa AC-II, saco de 20kg. Ref. Quartzolit</t>
  </si>
  <si>
    <t>Impermeabilização de piso granito levigado, com fornecimento de mão de obra e produtos químicos.</t>
  </si>
  <si>
    <t>Impermeabilização de piso granito liso, com fornecimento de mão de obra e produtos químicos.</t>
  </si>
  <si>
    <t>Impermeabilização de piso porcelanato externo, com fornecimento de mão de obra e produtos químicos.</t>
  </si>
  <si>
    <t>Saco de ráfia 70 x 50cm, pacote com 100 unidades</t>
  </si>
  <si>
    <t>Limpeza especializada de carpetes</t>
  </si>
  <si>
    <t>Limpeza especializada de espelhos d'água</t>
  </si>
  <si>
    <t>24.1</t>
  </si>
  <si>
    <t>25.0</t>
  </si>
  <si>
    <t>25.1</t>
  </si>
  <si>
    <t>25.2</t>
  </si>
  <si>
    <t>25.3</t>
  </si>
  <si>
    <t>1.12</t>
  </si>
  <si>
    <t>Conjunto uniforme copeira: conjunto vestido e avental de 67% poliéster e 33% algodão. Ref. AB Uniformes 3519.04</t>
  </si>
  <si>
    <t>Conjunto uniforme auxiliar de limpeza: conjunto de calça e túnica 100% algodão, calça cintura toda em elástico e túnica com bolsos na frente. Ref. AB Uniformes 3107.04</t>
  </si>
  <si>
    <t>Conjunto uniforme auxiliar de tele-atendente e recepcionista: conjunto de calça, camisa e jaqueta. Ref. Fábrica de Uniformes Uniforme Social com camisa branca</t>
  </si>
  <si>
    <t>Conjunto uniforme supervisor: conjunto de calça social 94% poliéster e 6% elastano, lenço, camisa manga curta 100% algodão. Ref. Aquarela Uniformes 1236</t>
  </si>
  <si>
    <t>9.1</t>
  </si>
  <si>
    <t>9.2</t>
  </si>
  <si>
    <t>9.3</t>
  </si>
  <si>
    <t>9.4</t>
  </si>
  <si>
    <t>9.5</t>
  </si>
  <si>
    <t>9.6</t>
  </si>
  <si>
    <t>10.5</t>
  </si>
  <si>
    <t>10.6</t>
  </si>
  <si>
    <t>10.7</t>
  </si>
  <si>
    <t>16.0</t>
  </si>
  <si>
    <t>13.6</t>
  </si>
  <si>
    <t>13.7</t>
  </si>
  <si>
    <t>13.8</t>
  </si>
  <si>
    <t>13.9</t>
  </si>
  <si>
    <t>13.10</t>
  </si>
  <si>
    <t>13.11</t>
  </si>
  <si>
    <t>13.12</t>
  </si>
  <si>
    <t>Escada multifuncional articulada em alumínio 4x3 com 12 degraus. Ref. Botafogo ESC0292</t>
  </si>
  <si>
    <t>1.13</t>
  </si>
  <si>
    <t>-</t>
  </si>
  <si>
    <t>Lavador de carros (frota institucional)</t>
  </si>
  <si>
    <t>Clip organizador. Ref. Bralimpia PC502</t>
  </si>
  <si>
    <t>Vassoura mini para pá coletora em polipropileno. Ref. Bralimpia VM600</t>
  </si>
  <si>
    <t>Pá coletora em polipropileno e cabo anatômico. Ref. Bralimpia PP502</t>
  </si>
  <si>
    <t>Frasco para detergente PET transparente com capacidade de 500ml. Pacote com 100 unidades.</t>
  </si>
  <si>
    <t>Vassoura de pelo sintético com base de 60cm e cabo. Ref. Bettanin SuperPro</t>
  </si>
  <si>
    <t>Lavadora de alta pressão monofásico, com carrinho para transporte, tensão nominal de 220V, potência nominal de 2200W. Ref. Karcher HD585</t>
  </si>
  <si>
    <t>1.14</t>
  </si>
  <si>
    <t>Produto para limpeza e manutenção de pneus de secagem rápida, brilha pneu, galão de 5 litros. Ref. Start Brilha Pneu</t>
  </si>
  <si>
    <t>Produtos de limpeza automotiva (frota TCE-GO) ou maquinários e equipamentos</t>
  </si>
  <si>
    <t>Desengraxante ácido biodegradável concentrado 1:40, galão de 50 litros. Ref. StarCap ou InterCap</t>
  </si>
  <si>
    <t>Detergente líquido para lavar louças neutro, galão com 5 litros. Ref. Ypê Clear ou New Limp</t>
  </si>
  <si>
    <t>Pano de chão duplo xadrez alvejado, 100% algodão, dimensões 40x60cm ou maiores. Pacote com 100 unidades.</t>
  </si>
  <si>
    <t>Bactericidade desincrustante para limpeza de aparelhos de ar condicionado, galão com 5 litros. Ref. Air Shield</t>
  </si>
  <si>
    <t>RESUMO GERAL</t>
  </si>
  <si>
    <t>EPIs e Uniformes</t>
  </si>
  <si>
    <t>ITEM</t>
  </si>
  <si>
    <t>CUSTO TOTAL</t>
  </si>
  <si>
    <t>Par de luvas reforçada com 7 cm de punho,  tamanhos M, P e G. Ref. Protezza</t>
  </si>
  <si>
    <t>Luvas de braço para proteção solar UV.</t>
  </si>
  <si>
    <t>Caixa de primeiros socorros, com mais de 65 itens, incluso bolsa ou maleta. Ref. Falck</t>
  </si>
  <si>
    <t xml:space="preserve">Conjunto uniforme manutenção predial: conjunto de calça jeans com C.A. e camisa. </t>
  </si>
  <si>
    <t>Salário Educação</t>
  </si>
  <si>
    <t>VALOR TOTAL ANUAL ESTIMADO</t>
  </si>
  <si>
    <t>C.1</t>
  </si>
  <si>
    <t>C.2</t>
  </si>
  <si>
    <t>C.3</t>
  </si>
  <si>
    <t>C.4</t>
  </si>
  <si>
    <t>B.1</t>
  </si>
  <si>
    <t>B.2</t>
  </si>
  <si>
    <t>B.3</t>
  </si>
  <si>
    <t>B.4</t>
  </si>
  <si>
    <t>B.5</t>
  </si>
  <si>
    <t>B.6</t>
  </si>
  <si>
    <t>B.7</t>
  </si>
  <si>
    <t>B.8</t>
  </si>
  <si>
    <t>D.1</t>
  </si>
  <si>
    <t>E.1</t>
  </si>
  <si>
    <t>E.2</t>
  </si>
  <si>
    <t>F.1</t>
  </si>
  <si>
    <t>INSS</t>
  </si>
  <si>
    <t>FGTS</t>
  </si>
  <si>
    <t>SENAI/SENAC</t>
  </si>
  <si>
    <t>SESI/SESC</t>
  </si>
  <si>
    <t>Riscos Ambientais do Trabalho – RAT x FAP</t>
  </si>
  <si>
    <t>Férias (incluindo 1/3 constitucional)</t>
  </si>
  <si>
    <t>Acidente de Trabalho</t>
  </si>
  <si>
    <t>Férias sobre Licença Maternidade</t>
  </si>
  <si>
    <t>Auxílio Doença</t>
  </si>
  <si>
    <t>Licença Paternidade</t>
  </si>
  <si>
    <t>Indenização (rescisão sem justa causa – multa de 40% do FGTS)</t>
  </si>
  <si>
    <t>Indenização (rescisão sem justa causa – contribuição de 10% do FGTS)</t>
  </si>
  <si>
    <t>Incidência dos encargos do grupo A sobre o grupo B</t>
  </si>
  <si>
    <t>Incidência do FGTS exclusivamente sobre o aviso prévio indenizado</t>
  </si>
  <si>
    <t>Incidência do FGTS exclusivamente sobre o período médio de afastamento superior a 15 dias motivado por acidente do trabalho</t>
  </si>
  <si>
    <t xml:space="preserve">Incidência dos encargos do Grupo A sobre os valores constantes da base de cálculo referente ao salário maternidade </t>
  </si>
  <si>
    <t>LUCRO E DESPESAS INDIRETAS (LDI)</t>
  </si>
  <si>
    <t>LDI.1</t>
  </si>
  <si>
    <t>LDI.2</t>
  </si>
  <si>
    <t>LDI.3</t>
  </si>
  <si>
    <t>LDI.4</t>
  </si>
  <si>
    <t>LDI.5</t>
  </si>
  <si>
    <t>Despesas Administrativas/Operacionais</t>
  </si>
  <si>
    <t>CUSTOS DIRETOS: EPIS E UNIFORMES</t>
  </si>
  <si>
    <t>CUSTOS DIRETOS: INSUMOS DE HIGIENIZAÇÃO</t>
  </si>
  <si>
    <t>CUSTOS DIRETOS: UTENSÍLIOS DE HIGIENIZAÇÃO</t>
  </si>
  <si>
    <t>CUSTOS DIRETOS: INSUMOS DE CONSERVAÇÃO PREDIAL</t>
  </si>
  <si>
    <t>Utensílios de higienização</t>
  </si>
  <si>
    <t>Insumos de higienização</t>
  </si>
  <si>
    <t>Insumos de conservação predial</t>
  </si>
  <si>
    <t>Higienização e conservação de pisos</t>
  </si>
  <si>
    <t>R.1</t>
  </si>
  <si>
    <t>R.3</t>
  </si>
  <si>
    <t>R.4</t>
  </si>
  <si>
    <t>R.5</t>
  </si>
  <si>
    <t>R.6</t>
  </si>
  <si>
    <t>R.7</t>
  </si>
  <si>
    <t>VALOR TOTAL MENSAL ESTIMADO</t>
  </si>
  <si>
    <t>PERCENTUAL TOTAL DO LDI</t>
  </si>
  <si>
    <t>mês</t>
  </si>
  <si>
    <t>Salários</t>
  </si>
  <si>
    <t>Benefícios</t>
  </si>
  <si>
    <t>CUSTO UNITÁRIO SEM ENCARGOS(R$)</t>
  </si>
  <si>
    <t>Desentupidor manual de compressão tipo bomba com bico de borracha. Ref. Bettanin SuperPro SP8500 ou Vonder 3599470180 ou Disma</t>
  </si>
  <si>
    <t>Carrinho coletor de lixo em polipropileno com rodas e capacidade de 240 litros, cor verde (material reciclável). Ref. Bralimpia C240VD.</t>
  </si>
  <si>
    <t>Suporte plástico para organização de rodos e vassouras para seis rodos. Ref. Bralimpia OA06AZ.</t>
  </si>
  <si>
    <t>Esponja multi-uso para limpeza de veículos. Ref. Bettanin SuperPro SP9422</t>
  </si>
  <si>
    <t>Escova reta e bola para limpeza de veículos. Ref. Bettanin SuperPro SP9688 e SP9687</t>
  </si>
  <si>
    <t>Kit extensor e escova bola para limpeza de veículos. Ref. Bettanin SuperPro SP9687 e SP9037</t>
  </si>
  <si>
    <t>Papel toalha branco folha dupla de 20cm, rolo de 200 metros, caixa com 6 unidades.</t>
  </si>
  <si>
    <t>cx</t>
  </si>
  <si>
    <t>Esponja de fibra branca macia uso leve, dimensões 102x260mm, com espessura de 1,5 cm, pacote com 10 unidades. Ref. Scotch Brite ou Super Pro Bettanin SP9504</t>
  </si>
  <si>
    <t>Esponja de fibra azul não risca uso leve, dimensões 102x260mm, com espessura de 1,5 cm, pacote com 10 unidades. Ref. Scotch Brite ou Super Pro Bettanin SP9509</t>
  </si>
  <si>
    <t>Esponja de fibra preta limpeza pesada, dimensões 102x260mm, com espessura de 1,5 cm, pacote com 10 unidades. Ref. Scotch Brite ou Super Pro Bettanin SP9506</t>
  </si>
  <si>
    <t>Refil para espanador. Ref. Bralimpia RE100</t>
  </si>
  <si>
    <t>Papel higiênico folha simples de alta absorção, caixa com 12x300 metros. Ref. Kimberly Clarck Scott.</t>
  </si>
  <si>
    <t>Papel toalha bobina de alta absorção, gramatura (37,5), caixa com 12x270 metros, rendimento equivalente a 6.480 secagens, 2 folhas por secagem de mãos. Ref. Kimberly Clarck Scott.</t>
  </si>
  <si>
    <t>17.6</t>
  </si>
  <si>
    <t>26.0</t>
  </si>
  <si>
    <t>26.1</t>
  </si>
  <si>
    <t>26.2</t>
  </si>
  <si>
    <t>26.3</t>
  </si>
  <si>
    <t>Gesso em pó de secagem rápida, cor branca, ABNT 13207.</t>
  </si>
  <si>
    <t>Bobina de papelão ondulado, 80cm ou 120cm.</t>
  </si>
  <si>
    <t>Massa adesiva plástica, cor cinza.</t>
  </si>
  <si>
    <t>Massa adesiva plástica, cor branca.</t>
  </si>
  <si>
    <t>Limpador desincrustante biodegradável para pisos, galão de 5 litros, sem acréscimo de ácido muriático, fosfórico ou sulfúrico. Ref. Vonder ou Maximoom</t>
  </si>
  <si>
    <t>Fornecimento de granito Branco Siena levigado, dimensões 55x55cm, espessura de 1,5cm.</t>
  </si>
  <si>
    <t>Fornecimento de granito Branco Siena polido, dimensões 55x55cm, espessura de 1,5cm.</t>
  </si>
  <si>
    <t>Fornecimento de piso intertravado, espessura de 4cm, Fck= 35MPa.</t>
  </si>
  <si>
    <t>Fornecimento de piso intertravado, espessura de 6cm, Fck= 35MPa.</t>
  </si>
  <si>
    <t>CUSTOS DIRETOS: HIGIENIZAÇÃO E CONSERVAÇÃO DE PISOS E REVESTIMENTOS</t>
  </si>
  <si>
    <t>Fornecimento de revestimento em cerâmica. Ref. Cetim Bianco 30x60cm</t>
  </si>
  <si>
    <t>Locação de betoneira 400L</t>
  </si>
  <si>
    <t>11.6</t>
  </si>
  <si>
    <t>11.7</t>
  </si>
  <si>
    <t>Operador de máquinas de limpeza</t>
  </si>
  <si>
    <t>3.0</t>
  </si>
  <si>
    <t>3.1</t>
  </si>
  <si>
    <t>3.2</t>
  </si>
  <si>
    <t>3.3</t>
  </si>
  <si>
    <t>3.4</t>
  </si>
  <si>
    <t>6.9</t>
  </si>
  <si>
    <t>6.10</t>
  </si>
  <si>
    <t>6.11</t>
  </si>
  <si>
    <t>6.12</t>
  </si>
  <si>
    <t>6.13</t>
  </si>
  <si>
    <t>6.14</t>
  </si>
  <si>
    <t>7.6</t>
  </si>
  <si>
    <t>7.7</t>
  </si>
  <si>
    <t>7.8</t>
  </si>
  <si>
    <t>13.13</t>
  </si>
  <si>
    <t>13.14</t>
  </si>
  <si>
    <t>13.15</t>
  </si>
  <si>
    <t>13.16</t>
  </si>
  <si>
    <t>13.17</t>
  </si>
  <si>
    <t>13.18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</si>
  <si>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</si>
  <si>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</si>
  <si>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</si>
  <si>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</si>
  <si>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</si>
  <si>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</si>
  <si>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</si>
  <si>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</si>
  <si>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</si>
  <si>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</si>
  <si>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18.6</t>
  </si>
  <si>
    <t>18.7</t>
  </si>
  <si>
    <t>18.8</t>
  </si>
  <si>
    <t>18.9</t>
  </si>
  <si>
    <t>18.10</t>
  </si>
  <si>
    <t>18.11</t>
  </si>
  <si>
    <t>18.12</t>
  </si>
  <si>
    <t>18.13</t>
  </si>
  <si>
    <t>18.14</t>
  </si>
  <si>
    <t>18.15</t>
  </si>
  <si>
    <t>18.16</t>
  </si>
  <si>
    <t>18.17</t>
  </si>
  <si>
    <t>18.18</t>
  </si>
  <si>
    <t>18.19</t>
  </si>
  <si>
    <t>18.20</t>
  </si>
  <si>
    <t>27.0</t>
  </si>
  <si>
    <t>27.1</t>
  </si>
  <si>
    <t>24.2</t>
  </si>
  <si>
    <t>24.3</t>
  </si>
  <si>
    <t>24.4</t>
  </si>
  <si>
    <t>28.0</t>
  </si>
  <si>
    <t>28.1</t>
  </si>
  <si>
    <t>Máquina de lavar e secar para limpeza de panos, capacidade nominal superior a 10 kg, com garantia do fabricante estendida de 2 anos e garantia de 10 anos contra defeitos no motor, porta frontal, tensão nominal de 220V. Ref. Samsung Seine WF106U4SAWQ</t>
  </si>
  <si>
    <t>29.1</t>
  </si>
  <si>
    <t>29.0</t>
  </si>
  <si>
    <t>27.2</t>
  </si>
  <si>
    <t>27.3</t>
  </si>
  <si>
    <t>25.4</t>
  </si>
  <si>
    <t>25.5</t>
  </si>
  <si>
    <t>25.6</t>
  </si>
  <si>
    <t>25.7</t>
  </si>
  <si>
    <t>25.8</t>
  </si>
  <si>
    <t>25.9</t>
  </si>
  <si>
    <t>Pulverizador spray em polipropileno, com suporte para mãos, capacidade de 1000ml, cor transparente. Ref. Bralimpia PV2001 ou Vonder</t>
  </si>
  <si>
    <t>Pulverizador manual de compressão multi-uso com ponta regulável, capacidade de 2 litro. Ref. Tramontina 78610/200</t>
  </si>
  <si>
    <t>Frasco PEAD com capacidade de 2 litros com bocal de, pelo menos 21 mm (diâmetro interno), tampa e alça lateral, para armazenamento e transporte de produtos químicos. Pacote com 50 unidades.</t>
  </si>
  <si>
    <t>PERCENTUAL TOTAL ESTIMADO  DE ENCARGOS SOCIAIS</t>
  </si>
  <si>
    <t>CUSTOS DIRETOS - EXAMES E SEGURANÇA DO TRABALHO</t>
  </si>
  <si>
    <t>Exames admissionais obrigatórios (atestado de saúde ocupacional, exame clínico, audiometria, RX digital de tórax, espirometria, eletrocardiograma, glicemia completo, acuidade visual e psicológico)</t>
  </si>
  <si>
    <t>Exames demissionais obrigatórios (atestado de saúde ocupacional, exame clínico, audiometria, RX digital de tórax, espirometria, eletrocardiograma, glicemia completo, acuidade visual e psicológico)</t>
  </si>
  <si>
    <t>Exames periódicos obrigatórios (atestado de saúde ocupacional, exame clínico, audiometria, RX digital de tórax, espirometria, eletrocardiograma, glicemia completo, acuidade visual e psicológico)</t>
  </si>
  <si>
    <t>R.2</t>
  </si>
  <si>
    <t>Mão de obra - Exames e Segurança Trabalho</t>
  </si>
  <si>
    <t>5.15</t>
  </si>
  <si>
    <t>5.16</t>
  </si>
  <si>
    <t>5.17</t>
  </si>
  <si>
    <t>5.18</t>
  </si>
  <si>
    <t>5.19</t>
  </si>
  <si>
    <t>5.20</t>
  </si>
  <si>
    <t>5.21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</si>
  <si>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</si>
  <si>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</si>
  <si>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</si>
  <si>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</si>
  <si>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</si>
  <si>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</si>
  <si>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</si>
  <si>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</si>
  <si>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</si>
  <si>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</si>
  <si>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</si>
  <si>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7.20</t>
  </si>
  <si>
    <t>7.21</t>
  </si>
  <si>
    <t>7.22</t>
  </si>
  <si>
    <t>7.23</t>
  </si>
  <si>
    <t>7.24</t>
  </si>
  <si>
    <t>7.25</t>
  </si>
  <si>
    <t>7.26</t>
  </si>
  <si>
    <t>8.6</t>
  </si>
  <si>
    <t>8.7</t>
  </si>
  <si>
    <t>10.8</t>
  </si>
  <si>
    <t>10.9</t>
  </si>
  <si>
    <t>10.10</t>
  </si>
  <si>
    <t>24.5</t>
  </si>
  <si>
    <t>24.6</t>
  </si>
  <si>
    <t>rl</t>
  </si>
  <si>
    <t>24.7</t>
  </si>
  <si>
    <t>24.8</t>
  </si>
  <si>
    <t>Segurança do Trabalho: Assessorias técnicas, Laudos, Avaliações, Treinamentos, Programas de Controle Médico de Saúde Ocupacional (PCMSO) e de Prevenção de Riscos Ambientais (PPRA) e cursos CIPA</t>
  </si>
  <si>
    <t>24.9</t>
  </si>
  <si>
    <t>Adesivo de contato de alto desempenho, balde de 730g. Ref. Cascola Tradicional</t>
  </si>
  <si>
    <t>24.10</t>
  </si>
  <si>
    <t>Fita auto-adesiva veda trinca 50mm, rolo com 10 metros. Ref. Scotch 3M</t>
  </si>
  <si>
    <t>Placa de gesso comum 60x60cm.</t>
  </si>
  <si>
    <t>Placa de gesso acartonado RU, espessura de 12,5mm, dimensões 1200x2400mm.</t>
  </si>
  <si>
    <t>Massa para colagem de fitas e acabamento de juntas em  drywall.</t>
  </si>
  <si>
    <t>Desengripante e lubrificante spray multi-uso, 300ml. Ref. WD-40</t>
  </si>
  <si>
    <t>Graxa para lubrificação. Ref. Vonder 5125001000</t>
  </si>
  <si>
    <t>Bucha ou esponja de pedreiro 22,0 x 13,0cm. Ref. Vonder 12068341</t>
  </si>
  <si>
    <t>Fita Perfurada 17 mm com 5 metros. Ref. Bemfixa 8056</t>
  </si>
  <si>
    <t>Kit abraçadeiras com 10 peças. Ref. Western 9701</t>
  </si>
  <si>
    <t>Par de maçanetas universal tipo alavanca. Ref. Aliança  86542</t>
  </si>
  <si>
    <t>Insumos gerais de manutenção predial</t>
  </si>
  <si>
    <t>24.11</t>
  </si>
  <si>
    <t>24.12</t>
  </si>
  <si>
    <t>24.13</t>
  </si>
  <si>
    <t>24.14</t>
  </si>
  <si>
    <t>24.15</t>
  </si>
  <si>
    <t>24.16</t>
  </si>
  <si>
    <t>24.17</t>
  </si>
  <si>
    <t>24.18</t>
  </si>
  <si>
    <t>24.19</t>
  </si>
  <si>
    <t>24.20</t>
  </si>
  <si>
    <t>24.21</t>
  </si>
  <si>
    <t>Espaçador de junta de piso de 1,0mm, 1,5mm, 2,0mm, 3,0mm e 4,0mm. Pacote com 100 unidades.</t>
  </si>
  <si>
    <t>Fita zebrada plástica para demarcação, cores preta e amarela. Rolo com 200 metros.</t>
  </si>
  <si>
    <t>Graxa lítio branca aerosol 400ml. Ref. WD-40 16681215</t>
  </si>
  <si>
    <t>un * mês</t>
  </si>
  <si>
    <t>Papel higiênico folha dupla, 100% celulose picotado e gofrado, fardo com 64 rolos de 30 metros cada. Ref. Neve Seda.</t>
  </si>
  <si>
    <t>Papel higiênico folha dupla, 100% celulose picotado e gofrado, fardo com 8 rolos de 300 metros cada, classe Extra Luxo.</t>
  </si>
  <si>
    <t>dia</t>
  </si>
  <si>
    <t>Locação de Makitão Serra Cliper: disco de corte diamantado para aslfato/concreto.</t>
  </si>
  <si>
    <t>Locação de Makitão Serra Cliper para corte de piso de concreto ou asfalto/concreto.</t>
  </si>
  <si>
    <t>Insumos de pintura</t>
  </si>
  <si>
    <t>26.4</t>
  </si>
  <si>
    <t>26.5</t>
  </si>
  <si>
    <t>26.6</t>
  </si>
  <si>
    <t>26.7</t>
  </si>
  <si>
    <t>26.8</t>
  </si>
  <si>
    <t>26.9</t>
  </si>
  <si>
    <t>26.10</t>
  </si>
  <si>
    <t>Montante de 70mm para gesso acartonado, comprimento de 3 metros</t>
  </si>
  <si>
    <t>Guia de 70mm para gesso acartonado, comprimento de 3 metros.</t>
  </si>
  <si>
    <t>Conjunto de parafusos TTPC 25 para gesso acartonado, 100 unidades.</t>
  </si>
  <si>
    <t>Conjunto de parafusos TRPF 4,2x13 25 para gesso acartonado, 100 unidades.</t>
  </si>
  <si>
    <t>Rolo de fita telada para drywall de 50mm com 90 metros. Ref. WallTape</t>
  </si>
  <si>
    <t xml:space="preserve">Sabonete líquido para limpeza de mãos. Galão com 5 litros. Ref. Start Pétala Erva Doce. </t>
  </si>
  <si>
    <t>11.8</t>
  </si>
  <si>
    <t>28.2</t>
  </si>
  <si>
    <t>28.3</t>
  </si>
  <si>
    <t>28.4</t>
  </si>
  <si>
    <t>28.5</t>
  </si>
  <si>
    <t>28.6</t>
  </si>
  <si>
    <t>28.7</t>
  </si>
  <si>
    <t>28.8</t>
  </si>
  <si>
    <t>28.9</t>
  </si>
  <si>
    <t>28.10</t>
  </si>
  <si>
    <t>28.11</t>
  </si>
  <si>
    <t>30.0</t>
  </si>
  <si>
    <t>30.1</t>
  </si>
  <si>
    <t>18.21</t>
  </si>
  <si>
    <t>18.22</t>
  </si>
  <si>
    <t>18.23</t>
  </si>
  <si>
    <t>Detergente neutro concentrado, galão com 5 litros e rendimento mínimo de 100 litros por litro. Ref. Start SH7000</t>
  </si>
  <si>
    <t>Produto químico para limpeza automotiva à seco sem arranhar a pintura, sem utilização de água em abundância, galão com 5 litros. Ref. 3M Lava Seco ou equivalentes técnicos</t>
  </si>
  <si>
    <t>Pano de microfibra 30x30cm para limpeza de equipamentos de TI e automotivos, pacote com 48 peças. Ref. Bralimpia PM33AMCX</t>
  </si>
  <si>
    <t>Lâmina de secagem automotiva. Ref. Flexi Blade</t>
  </si>
  <si>
    <t>Espuma aplicadora retangular 10x9x4cm, pacote com 10 unidades.</t>
  </si>
  <si>
    <t>19.6</t>
  </si>
  <si>
    <t>8.8</t>
  </si>
  <si>
    <t>Pulverizador manual de compressão multi-uso com ponta regulável, capacidade de 1,5 litro. Ref. Tramontina 78610150</t>
  </si>
  <si>
    <t>19.7</t>
  </si>
  <si>
    <t>Produto químico para limpeza de painéis automotivos de plástico, galão com 5 litros. Ref. Nobrecar PLP</t>
  </si>
  <si>
    <t>2.3</t>
  </si>
  <si>
    <t>CUSTOS DIRETOS: INSUMOS PARA CONSERVAÇÃO DE FORROS E PINTURAS</t>
  </si>
  <si>
    <t>R.8</t>
  </si>
  <si>
    <t>Insumos de conservação de forros e pinturas</t>
  </si>
  <si>
    <t>Espátula multi-uso ou abridor de latas. Ref Tigre 2320</t>
  </si>
  <si>
    <t>Bandeja para pintura plástica 23cm. Ref Tigre 2304</t>
  </si>
  <si>
    <t>Compressor de Ar Direto 220V, 1/3 cv. Ref Schulz Air Plus 2,3MS 920.1112-0</t>
  </si>
  <si>
    <t xml:space="preserve">Desempenadeira de aço inox aberta para massa corrida, 12x30cm. Ref Castor BT168106RF </t>
  </si>
  <si>
    <t>Desempenadeira de aço inox aberta para gesso lisa, 12x29cm. Ref. Galo 7897647011307</t>
  </si>
  <si>
    <t>Espátula de aço polido e envernizado com cabo de plástico, dimensões 1.1/2". Ref Tigre 2151 62151006</t>
  </si>
  <si>
    <t>Espátula de aço polido e envernizado com cabo de plástico, dimensões 5". Ref Tigre 2151 62151020</t>
  </si>
  <si>
    <t>Espátula de aço polido e envernizado com cabo de plástico, dimensões 2.1/2". Ref Tigre 2151 62151010</t>
  </si>
  <si>
    <t>Estopa branca, pacote com 400g.</t>
  </si>
  <si>
    <t>Fita Crepe 25mm, rolo com 50 metros. Ref. 3M Scotch</t>
  </si>
  <si>
    <t>Fita Crepe 50mm, rolo com 50 metros. Ref. 3M Scotch</t>
  </si>
  <si>
    <t>Folha de lixa para massas, grão 120, pacote com 100 unidades. Ref 3M</t>
  </si>
  <si>
    <t>Folha de lixa para massas, grão 80, pacote com 100 unidades. Ref 3M</t>
  </si>
  <si>
    <t>Folha de lixa para massas, grão 220, pacote com 100 unidades. Ref 3M</t>
  </si>
  <si>
    <t>Rolo de lã de carneiro de 15cm com cabo. Ref. Tigre 1346</t>
  </si>
  <si>
    <t>Rolo de lã de carneiro de 23cm com cabo. Ref. Tigre 1321</t>
  </si>
  <si>
    <t>Rolo de lã de carneiro de 9cm com cabo. Ref. Tigre 1383-15</t>
  </si>
  <si>
    <t>Pistola de pintura de 1,2mm para ar direto. Ref. Arprex Mod-90</t>
  </si>
  <si>
    <t>Misturador manual de tintas. Ref. Vonder ME113</t>
  </si>
  <si>
    <t>Rolo de pintura manual. Ref. Black Decker BDPR400-LA</t>
  </si>
  <si>
    <t>Refil para rolo Black Decker. Ref. Black Decker BDPR1038-LA</t>
  </si>
  <si>
    <t>Rolo de lã sintético anti-respingo de 9 cm. Ref Tigre 1375-09</t>
  </si>
  <si>
    <t>Rolo de lã sintético anti-respingo de 15 cm. Ref Tigre 1375-15</t>
  </si>
  <si>
    <t>Rolo de lã sintético anti-respingo de 23 cm. Ref Tigre 1374-23</t>
  </si>
  <si>
    <t>Máscara respiratória sem válvula PFF2. Pacote com 100 unidades.</t>
  </si>
  <si>
    <t>Trincha média, cerda de gris de 2". Ref Tigre 520 60520008</t>
  </si>
  <si>
    <t>Trincha dupla, cerda longa preta de 1". Ref. Tigre 571 60571004</t>
  </si>
  <si>
    <t>Trincha média, cerda de gris, com cabo de anzol de 1". Ref Tigre 695 60695004</t>
  </si>
  <si>
    <t>Trincha média multi-uso, com filamento de gris de 2". Ref Tigre 713 60713008</t>
  </si>
  <si>
    <t>Lona plástica leve, cor preta, dimensões 4x100m, de 50 micra.</t>
  </si>
  <si>
    <t>1.15</t>
  </si>
  <si>
    <t>hh</t>
  </si>
  <si>
    <t>1.16</t>
  </si>
  <si>
    <t>Adicional hora extra - auxiliar manutenção predial</t>
  </si>
  <si>
    <t>Adicional hora extra - encarregado manutenção predial</t>
  </si>
  <si>
    <t>Amparo familiar</t>
  </si>
  <si>
    <t>CUSTO UNITÁRIO COM ENCARGOS (R$)</t>
  </si>
  <si>
    <t>Grafite em pó, embalagem de 25 gramas. Ref. Vonder.</t>
  </si>
  <si>
    <t>Grafite em pó, embalagem de 1 Kg. Ref. Vonder.</t>
  </si>
  <si>
    <t>24.22</t>
  </si>
  <si>
    <t>24.23</t>
  </si>
  <si>
    <t>Conjunto resina epóxi (1kg) e endurecedor (880 gramas). Ref. Araldite Profissional 1,8kg</t>
  </si>
  <si>
    <t>Adesivo acrílico à base de água para vedação de trincas e rachaduras, cor branca, cartucho de 280ml/425g, com bico dosador. Ref. Tek Bond</t>
  </si>
  <si>
    <t>Solda química à base de elastômero sintético para vedação de calhas e rufos, cor alumínio, cartucho de 300ml/425g, com bico dosador. Ref. Calha Seal</t>
  </si>
  <si>
    <t>Adesivo multi-uso PU (poliuretano), cor cinza, cartucho de 280ml/387g, resistência a raios UV e chuvas, com bico dosador. Ref. Tek Bond PUFIX</t>
  </si>
  <si>
    <t>Adesivo multi-uso PU (poliuretano), cor branca, cartucho de 280ml/387g, resistência a raios UV e chuvas, com bico dosador. Ref. Tek Bond PUFIX</t>
  </si>
  <si>
    <t>Adesivo multi-uso silicone à base de água, cor branca, cartucho de 280ml/305g, resistência a raios UV e chuvas, com bico dosador. Ref. Tek Bond Silicone</t>
  </si>
  <si>
    <t>Adesivo multi-uso silicone acético, cor transparente, cartucho de 280ml/305g, resistência a raios UV e chuvas, com bico dosador. Ref. Tek Bond Silicone</t>
  </si>
  <si>
    <t>Adesivo multi-uso silicone acético, cor branca, cartucho de 280ml/305g, resistência a raios UV e chuvas, com bico dosador. Ref. Tek Bond Silicone</t>
  </si>
  <si>
    <t>Selante para calhas e rufos, vedação e impermeabilização, lata com 1,2kg. Ref. Vedacit Imper Calha 1,2kg</t>
  </si>
  <si>
    <t>Massa asfáltica para vedação de trincas e juntas, galão de 4kg. Ref. Vedacit Carbolástico nº 3.</t>
  </si>
  <si>
    <t>Massa asfáltica para reparos em concreto e telhas, galão de 4kg. Ref. Vedacit Carbolástico nº 2.</t>
  </si>
  <si>
    <t>Massa betuminosa para impermeabilização, galão de 20kg. Ref. Vedacit Frio Asfalto</t>
  </si>
  <si>
    <t>Adesivo de poliuretano expansivo (espuma expansiva) para preenchimento de espaços, cartucho com 480g. Ref. Tek Bond</t>
  </si>
  <si>
    <t>Fita auto adesiva aluminizada 200mm, rolo de 10 metros.</t>
  </si>
  <si>
    <t>Cantoneira de PVC, cor branca, barra com 3 metros.</t>
  </si>
  <si>
    <t>br</t>
  </si>
  <si>
    <t>Cantoneira de alumínio, pintada na cor branca, 1" x 1" polegada (2,54cmx2,54cm), barra com 3 metros. Ref. Metropac 863424</t>
  </si>
  <si>
    <t>Impermeabilizante para portas de madeira aerossol com 400 ml. Ref. Vedacit Veda Spray Madeiras</t>
  </si>
  <si>
    <t>Hidrofugante para pedras, lata de 3,6 litros. Ref. Vedacit Acquella Stones.</t>
  </si>
  <si>
    <t>Hidrofugante silicone para fachadas e tijolos, lata de 18 litros. Ref. Vedacit Acquella ou Quartzolit Repele Água 18 litros.</t>
  </si>
  <si>
    <t>Cola estrutural, conjunto para 1 litro. Ref. Quartzsolit 1 litro.</t>
  </si>
  <si>
    <t>Aditivo impermeabilizante para argamassas e concreto, galão com 18 litros. Ref. Sika ou Vedacit.</t>
  </si>
  <si>
    <t>Manta líquida branca para lajes e telhas, balde com 18 kg. Ref. Quartzolit</t>
  </si>
  <si>
    <t>Seladora concentrada para madeira à base de água (uso interno), galão com 3,6 litros. Ref. Sparlack ou Sayerlack</t>
  </si>
  <si>
    <t>Verniz para madeira à base de água, acabamento acetinado, cor transparente, galão com 3,6 litros. Ref. Sparlack Extra Marítimo</t>
  </si>
  <si>
    <t>Verniz para madeira à base de água, acabamento acetinado, com duplo filtro solar, cor ipê, galão com 3,6 litros. Ref. Sparlack Duplo Filtro Solar</t>
  </si>
  <si>
    <t>Perfil de acabamento para forros de  PVC, tipo Emenda "H", barra com 04 metros.</t>
  </si>
  <si>
    <t>Perfil de acabamento para forros de  PVC, tipo Cantoneira em "L", barra com 04 metros.</t>
  </si>
  <si>
    <t>Perfil de acabamento para forros de  PVC, tipo Acabamento em "U", barra com 04 metros.</t>
  </si>
  <si>
    <t>Par de luvas de algodão pigmentada, tamanhos M, P e G.</t>
  </si>
  <si>
    <t>Insumos para forros e perfis</t>
  </si>
  <si>
    <t>Insumos de vedação, impermeabilizações e adesivos</t>
  </si>
  <si>
    <t>28.12</t>
  </si>
  <si>
    <t>28.13</t>
  </si>
  <si>
    <t>28.14</t>
  </si>
  <si>
    <t>28.15</t>
  </si>
  <si>
    <t>28.16</t>
  </si>
  <si>
    <t>28.17</t>
  </si>
  <si>
    <t>28.18</t>
  </si>
  <si>
    <t>Insumos para marcenaria</t>
  </si>
  <si>
    <t>Ferramentas para pinturas</t>
  </si>
  <si>
    <t>Rejunte flexível, cor cimento branco, saco de 5kg. Ref. Quartzolit</t>
  </si>
  <si>
    <t>2.4</t>
  </si>
  <si>
    <t>Auxílio transporte (desconto Art. 4° da Lei 7.418/85)</t>
  </si>
  <si>
    <t>Auxílio alimentação (vide considerações Anexo V)</t>
  </si>
  <si>
    <t>11.9</t>
  </si>
  <si>
    <t>11.10</t>
  </si>
  <si>
    <r>
      <t xml:space="preserve">Massa acrílica para áreas externas, lata de 18L ou 27kg. Ref. </t>
    </r>
    <r>
      <rPr>
        <b/>
        <sz val="11"/>
        <rFont val="Calibri"/>
        <family val="2"/>
        <scheme val="minor"/>
      </rPr>
      <t>Suvinil ou Coral</t>
    </r>
  </si>
  <si>
    <r>
      <t xml:space="preserve">Massa corrida PVA para áreas internas, lata de 18L ou 28kg. Ref. </t>
    </r>
    <r>
      <rPr>
        <b/>
        <sz val="11"/>
        <rFont val="Calibri"/>
        <family val="2"/>
        <scheme val="minor"/>
      </rPr>
      <t>Suvinil ou Coral</t>
    </r>
  </si>
  <si>
    <r>
      <t xml:space="preserve">Solvente Aguarrás, galão de 5,0L. Ref. </t>
    </r>
    <r>
      <rPr>
        <b/>
        <sz val="11"/>
        <rFont val="Calibri"/>
        <family val="2"/>
        <scheme val="minor"/>
      </rPr>
      <t>Coral ou Suvinil</t>
    </r>
  </si>
  <si>
    <r>
      <t xml:space="preserve">Solvente Thinner 400, galão de 5,0L. Ref. </t>
    </r>
    <r>
      <rPr>
        <b/>
        <sz val="11"/>
        <rFont val="Calibri"/>
        <family val="2"/>
        <scheme val="minor"/>
      </rPr>
      <t>Anjo ou Luztol</t>
    </r>
  </si>
  <si>
    <r>
      <t xml:space="preserve">Tinta acrílica econômica, acabamento fosco, cores diversas que serão definidas sob demanda (Branco Neve, entre outras), lata de 18 litros. Aplicações: tetos do edifício-sede e anexos. Ref. </t>
    </r>
    <r>
      <rPr>
        <b/>
        <sz val="11"/>
        <rFont val="Calibri"/>
        <family val="2"/>
        <scheme val="minor"/>
      </rPr>
      <t>Leinertex Vivacor Acrílica Econômica</t>
    </r>
  </si>
  <si>
    <r>
      <t xml:space="preserve">Tinta acrílica para pisos, acabamento fosco, cores diversas que serão definidas sob demanda (branca, cinza chumbo ou concreto, entre outras), lata de 18L.  Aplicações: pisos de concreto em áreas externas. Ref. </t>
    </r>
    <r>
      <rPr>
        <b/>
        <sz val="11"/>
        <rFont val="Calibri"/>
        <family val="2"/>
        <scheme val="minor"/>
      </rPr>
      <t>Sherwin Williams NovaCor Piso Mais Resistente</t>
    </r>
  </si>
  <si>
    <r>
      <t xml:space="preserve">Tinta acrílica para pisos, acabamento semi-brilho, cores diversas que serão definidas sob demanda (branca, cinza chumbo ou concreto, entre outras), lata de 18L.  Aplicações: pisos de concreto em áreas externas. Ref. </t>
    </r>
    <r>
      <rPr>
        <b/>
        <sz val="11"/>
        <rFont val="Calibri"/>
        <family val="2"/>
        <scheme val="minor"/>
      </rPr>
      <t>Sherwin Williams NovaCor Piso Ultra</t>
    </r>
  </si>
  <si>
    <r>
      <t>Tinta acrílica para pisos, acabamento semi-brilho, cores diversas que serão definidas sob demanda (branca, entre outras), lata de 18L. Aplicações: meio fio e pisos. Ref.</t>
    </r>
    <r>
      <rPr>
        <b/>
        <sz val="11"/>
        <rFont val="Calibri"/>
        <family val="2"/>
        <scheme val="minor"/>
      </rPr>
      <t xml:space="preserve"> Sherwin Williams NovaCor Piso Premium</t>
    </r>
  </si>
  <si>
    <r>
      <t xml:space="preserve">Tinta acrílica premium fachada, acabamento fosco, cores diversas que serão definidas sob demanda (Açucar Cristal, Elefante, Leite Quente, entre outras), lata com 18 litros. Aplicações: fachadas externas do Centro de Convivência, Creche, gabiões, abóbodas do Foyer e Reservatório. Ref. </t>
    </r>
    <r>
      <rPr>
        <b/>
        <sz val="11"/>
        <rFont val="Calibri"/>
        <family val="2"/>
        <scheme val="minor"/>
      </rPr>
      <t>Suvinil Proteção Total</t>
    </r>
  </si>
  <si>
    <r>
      <t xml:space="preserve">Tinta acrílica premium, acabamento fosco, cor Branco Gelo, lata de 18 litros.  Aplicações: muros laterais externos. Ref. </t>
    </r>
    <r>
      <rPr>
        <b/>
        <sz val="11"/>
        <rFont val="Calibri"/>
        <family val="2"/>
        <scheme val="minor"/>
      </rPr>
      <t>Suvinil Proteção Total Acrílico Fachada</t>
    </r>
  </si>
  <si>
    <r>
      <t xml:space="preserve">Tinta epóxi para pisos, acabamento brilhante, cores diversas que serão definidas sob demanda (cinza claro, entre outras), galão de 3,6L. Ref. </t>
    </r>
    <r>
      <rPr>
        <b/>
        <sz val="11"/>
        <rFont val="Calibri"/>
        <family val="2"/>
        <scheme val="minor"/>
      </rPr>
      <t>Sherwin Williams NovaCor Epóxi</t>
    </r>
  </si>
  <si>
    <r>
      <t xml:space="preserve">Tinta látex premium, acabamento fosco aveludado, cores diversas que serão definidas sob demanda (Areia do Deserto, entre outras) para pintura de paredes internas dos espaços-café, lata de 18 litros. Ref. </t>
    </r>
    <r>
      <rPr>
        <b/>
        <sz val="11"/>
        <rFont val="Calibri"/>
        <family val="2"/>
        <scheme val="minor"/>
      </rPr>
      <t>Suvinil Clássica Premium</t>
    </r>
  </si>
  <si>
    <t>Fita de borda PVC 35mm, cor branca, rolo com 20 metros.</t>
  </si>
  <si>
    <t>Chapa de madeira de MDF bilaminado de 1,5cm, cor branco TX, para manutenção de armários.</t>
  </si>
  <si>
    <t>Maçarico lança chamas à gas, com dois registros para manta asfáltica.</t>
  </si>
  <si>
    <t>24.24</t>
  </si>
  <si>
    <r>
      <t xml:space="preserve">Tinta texturatto premium, acabamento textura em relevo, cores diversas que serão definidas sob demanda (Branca, entre outras), lata com 18 litros. Aplicações: guaritas, centro de convivência, creche e mirante. Ref. </t>
    </r>
    <r>
      <rPr>
        <b/>
        <sz val="11"/>
        <rFont val="Calibri"/>
        <family val="2"/>
        <scheme val="minor"/>
      </rPr>
      <t>Suvinil Toque de Brilho Texturatto Premium</t>
    </r>
  </si>
  <si>
    <r>
      <t xml:space="preserve">Selador acrílico premium, acabamento fosco, para uso externo ou interno, lata com 18 litros. Ref. </t>
    </r>
    <r>
      <rPr>
        <b/>
        <sz val="11"/>
        <rFont val="Calibri"/>
        <family val="2"/>
        <scheme val="minor"/>
      </rPr>
      <t>Suvinil ou Leinertex Selador Acrílico</t>
    </r>
  </si>
  <si>
    <r>
      <t xml:space="preserve">Tinta de resina acrílica hidro-repelente para uso interno/externo, cores diversas que serão definidas sob demanda (Branco Gelo, entre outras), lata com 25kg.  Aplicações: acabamentos gerais texturizados. Ref. </t>
    </r>
    <r>
      <rPr>
        <b/>
        <sz val="11"/>
        <rFont val="Calibri"/>
        <family val="2"/>
        <scheme val="minor"/>
      </rPr>
      <t>Leinertex Textucril</t>
    </r>
  </si>
  <si>
    <t>Folha de lâmina de madeira (cor Noce Catedral, entre outras). Ref. Sayerlack</t>
  </si>
  <si>
    <r>
      <t xml:space="preserve">Tinta acrílica premium, acabamento fosco, cores diversas que serão definidas sob demanda (Amarelo Sol, Vermelho Amor, Azul, Preto, entre outras), galão com 18 litros.  Aplicações: texturas e faixas de sinalização nos estacionamentos. Ref. </t>
    </r>
    <r>
      <rPr>
        <b/>
        <sz val="11"/>
        <rFont val="Calibri"/>
        <family val="2"/>
        <scheme val="minor"/>
      </rPr>
      <t>Suvinil Fosco Completo Acrílico Premium</t>
    </r>
  </si>
  <si>
    <r>
      <t xml:space="preserve">Tinta acrílica premium, acabamento acetinado, cores diversas que serão definidas sob demanda (Algodão Egípcio, entre outras), lata de 18 litros. Aplicações: paredes internas da creche e centro de convivência. Ref. </t>
    </r>
    <r>
      <rPr>
        <b/>
        <sz val="11"/>
        <rFont val="Calibri"/>
        <family val="2"/>
        <scheme val="minor"/>
      </rPr>
      <t>Suvinil Toque de Seda Acrílico Premium</t>
    </r>
  </si>
  <si>
    <r>
      <t xml:space="preserve">Tinta esmalte premium, acabamento acetinado, cor branca, galão com 3,6 litros. Aplicações: corrimãos e guarda-corpos do edifício-sede. Ref. </t>
    </r>
    <r>
      <rPr>
        <b/>
        <sz val="11"/>
        <rFont val="Calibri"/>
        <family val="2"/>
        <scheme val="minor"/>
      </rPr>
      <t>Suvinil Cor e Proteção Esmalte Premium Acetinado</t>
    </r>
  </si>
  <si>
    <r>
      <t xml:space="preserve">Tinta acrílica premium, acabamento acetinado, cores diversas que serão definidas sob demanda (Branco Neve, Bristol, entre outras), lata de 18 litros. Aplicações: paredes internas do edifício-sede, elementos vazados e anexos. Ref. </t>
    </r>
    <r>
      <rPr>
        <b/>
        <sz val="11"/>
        <rFont val="Calibri"/>
        <family val="2"/>
        <scheme val="minor"/>
      </rPr>
      <t>Leinertex Super Premium Acrílica</t>
    </r>
  </si>
  <si>
    <r>
      <t xml:space="preserve">Tinta acrílica, acabamento fosco, cores diversas que serão definidas sob demanda (Novo Camurça, Bristol, entre outras), lata de 18 litros.  Aplicações: textura de pilares dos estacionamentos. Ref. </t>
    </r>
    <r>
      <rPr>
        <b/>
        <sz val="11"/>
        <rFont val="Calibri"/>
        <family val="2"/>
        <scheme val="minor"/>
      </rPr>
      <t>Leinertex Evolution Acrílica Standard</t>
    </r>
    <r>
      <rPr>
        <sz val="11"/>
        <rFont val="Calibri"/>
        <family val="2"/>
        <scheme val="minor"/>
      </rPr>
      <t>.</t>
    </r>
  </si>
  <si>
    <r>
      <t xml:space="preserve">Tinta esmalte premium, acabamento brilhante, cores diversas que serão definidas sob demanda (Rio Nilo, Cinza Escuro, entre outras), galão com 3,6 litros.  Aplicações: gradil frontal e tampas metálicas. Ref. </t>
    </r>
    <r>
      <rPr>
        <b/>
        <sz val="11"/>
        <rFont val="Calibri"/>
        <family val="2"/>
        <scheme val="minor"/>
      </rPr>
      <t>Suvinil Cor e Proteção Esmalte Premium Brilhante</t>
    </r>
  </si>
  <si>
    <t>Pasta para polir plástico 296ml. Ref. Meguiars PlastX</t>
  </si>
  <si>
    <t>8.9</t>
  </si>
  <si>
    <t>8.10</t>
  </si>
  <si>
    <t>8.11</t>
  </si>
  <si>
    <t>Galão de abastecimento e transporte de combustíveis e óleo de 5 litros, fabricado em polipropileno. Ref. No-Spill 64984</t>
  </si>
  <si>
    <t>Bomba rotativa para bombonas para transferência de produtos químicos. Ref. Bremen 6986</t>
  </si>
  <si>
    <t>Funil plástico flexível. Ref. Vonder</t>
  </si>
  <si>
    <t>8.12</t>
  </si>
  <si>
    <t>Funil metálico para uso geral. Ref. Cobel 11005</t>
  </si>
  <si>
    <t>8.13</t>
  </si>
  <si>
    <t>Mangueira para transferência de líquidos 1,6m. Ref. Magiflux 14161452</t>
  </si>
  <si>
    <t>5.4</t>
  </si>
  <si>
    <t>5.5</t>
  </si>
  <si>
    <t>5.14</t>
  </si>
  <si>
    <t>20.0</t>
  </si>
  <si>
    <t>20.1</t>
  </si>
  <si>
    <t>20.2</t>
  </si>
  <si>
    <t>20.3</t>
  </si>
  <si>
    <t>20.4</t>
  </si>
  <si>
    <t>20.5</t>
  </si>
  <si>
    <t>20.6</t>
  </si>
  <si>
    <t>20.7</t>
  </si>
  <si>
    <t>20.8</t>
  </si>
  <si>
    <t>20.9</t>
  </si>
  <si>
    <t>20.10</t>
  </si>
  <si>
    <t>20.11</t>
  </si>
  <si>
    <t>20.12</t>
  </si>
  <si>
    <t>20.13</t>
  </si>
  <si>
    <t>20.14</t>
  </si>
  <si>
    <t>20.15</t>
  </si>
  <si>
    <t>20.16</t>
  </si>
  <si>
    <t>20.17</t>
  </si>
  <si>
    <t>20.18</t>
  </si>
  <si>
    <t>20.19</t>
  </si>
  <si>
    <t>20.20</t>
  </si>
  <si>
    <t>20.21</t>
  </si>
  <si>
    <t>20.22</t>
  </si>
  <si>
    <t>20.23</t>
  </si>
  <si>
    <t>20.24</t>
  </si>
  <si>
    <t>21.0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</si>
  <si>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</si>
  <si>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</si>
  <si>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</si>
  <si>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</si>
  <si>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</si>
  <si>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</si>
  <si>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</si>
  <si>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</si>
  <si>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</si>
  <si>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22.0</t>
  </si>
  <si>
    <t>22.1</t>
  </si>
  <si>
    <t>22.2</t>
  </si>
  <si>
    <t>22.3</t>
  </si>
  <si>
    <t>22.4</t>
  </si>
  <si>
    <t>22.5</t>
  </si>
  <si>
    <t>22.6</t>
  </si>
  <si>
    <t>22.7</t>
  </si>
  <si>
    <t>22.8</t>
  </si>
  <si>
    <t>22.9</t>
  </si>
  <si>
    <t>22.10</t>
  </si>
  <si>
    <t>22.11</t>
  </si>
  <si>
    <t>22.12</t>
  </si>
  <si>
    <t>22.13</t>
  </si>
  <si>
    <t>23.0</t>
  </si>
  <si>
    <t>23.1</t>
  </si>
  <si>
    <t>23.2</t>
  </si>
  <si>
    <t>23.3</t>
  </si>
  <si>
    <t>23.4</t>
  </si>
  <si>
    <t>23.5</t>
  </si>
  <si>
    <t>23.6</t>
  </si>
  <si>
    <t>23.7</t>
  </si>
  <si>
    <t>23.8</t>
  </si>
  <si>
    <t>23.9</t>
  </si>
  <si>
    <t>23.10</t>
  </si>
  <si>
    <t>23.11</t>
  </si>
  <si>
    <t>23.12</t>
  </si>
  <si>
    <t>23.13</t>
  </si>
  <si>
    <t>23.14</t>
  </si>
  <si>
    <t>23.15</t>
  </si>
  <si>
    <t>23.16</t>
  </si>
  <si>
    <t>23.17</t>
  </si>
  <si>
    <t>24.0</t>
  </si>
  <si>
    <t>24.25</t>
  </si>
  <si>
    <t>24.26</t>
  </si>
  <si>
    <t>24.27</t>
  </si>
  <si>
    <t>24.28</t>
  </si>
  <si>
    <t>24.29</t>
  </si>
  <si>
    <t>25.10</t>
  </si>
  <si>
    <t>25.11</t>
  </si>
  <si>
    <t>25.12</t>
  </si>
  <si>
    <t>25.13</t>
  </si>
  <si>
    <t>25.14</t>
  </si>
  <si>
    <t>25.15</t>
  </si>
  <si>
    <t>25.16</t>
  </si>
  <si>
    <t>25.17</t>
  </si>
  <si>
    <t>25.18</t>
  </si>
  <si>
    <t>25.19</t>
  </si>
  <si>
    <t>25.20</t>
  </si>
  <si>
    <t>25.21</t>
  </si>
  <si>
    <t>25.22</t>
  </si>
  <si>
    <t>Limpeza de carpetes do mini-auditório, Plenário e Auditório (quantitativo previsto para quatro limpezas anuais) com mão de obra especializada</t>
  </si>
  <si>
    <t>Fornecimento de piso porcelanato Porto Bello Pietra De Vermon Crema Externo 45x45 Bold ou equivalente técnico</t>
  </si>
  <si>
    <t>25.23</t>
  </si>
  <si>
    <t>25.24</t>
  </si>
  <si>
    <t>25.25</t>
  </si>
  <si>
    <t xml:space="preserve"> </t>
  </si>
  <si>
    <r>
      <t xml:space="preserve">Tinta Spray para superfícies de alta temperatura 300ml, cor preta. Ref. </t>
    </r>
    <r>
      <rPr>
        <b/>
        <sz val="11"/>
        <rFont val="Calibri"/>
        <family val="2"/>
        <scheme val="minor"/>
      </rPr>
      <t>Suvinil Spray Alta Temperatura</t>
    </r>
  </si>
  <si>
    <r>
      <t xml:space="preserve">Tinta Spray comum superfícies metálicas 360ml, cor preto fosco e preto brilhante. Ref. </t>
    </r>
    <r>
      <rPr>
        <b/>
        <sz val="11"/>
        <rFont val="Calibri"/>
        <family val="2"/>
        <scheme val="minor"/>
      </rPr>
      <t>Colorgin ou TekBond</t>
    </r>
  </si>
  <si>
    <r>
      <t xml:space="preserve">Tinta acrílica acetinada superlavável, cor branca, galão com 18 litros. Ref. </t>
    </r>
    <r>
      <rPr>
        <b/>
        <sz val="11"/>
        <rFont val="Calibri"/>
        <family val="2"/>
        <scheme val="minor"/>
      </rPr>
      <t>Sherwin Williams Metalatex</t>
    </r>
  </si>
  <si>
    <t>%</t>
  </si>
  <si>
    <t>11.11</t>
  </si>
  <si>
    <t>18.24</t>
  </si>
  <si>
    <t>Guarnição de borracha EPDM para pele de vidro (coluna, folhas, cantos), rolo com 50 metros.</t>
  </si>
  <si>
    <t>CUSTO UNITÁRIO MÉDIO</t>
  </si>
  <si>
    <t>CUSTO MENSAL COM LDI</t>
  </si>
  <si>
    <t xml:space="preserve">CUSTO ANUAL COM LDI </t>
  </si>
  <si>
    <t>CUSTOS DIRETOS - MÃO DE OBRA CONFORME CONVENÇÃO COLETIVA 2022</t>
  </si>
  <si>
    <t>CUSTO TOTAL (R$)</t>
  </si>
  <si>
    <t>QUANTITATIVO ESTIMADO ANUAL</t>
  </si>
  <si>
    <t>CUSTO TOTAL ESTIMADO ANUAL</t>
  </si>
  <si>
    <t>QUANT. ANUAL</t>
  </si>
  <si>
    <t>CUSTO TOTAL ESTIMADO ANUAL (R$)</t>
  </si>
  <si>
    <t>Auxiliar de manutenção - almoxarife</t>
  </si>
  <si>
    <t>Auxiliar de manutenção - alpinismo industrial</t>
  </si>
  <si>
    <t>Auxiliar de limpeza geral - banheirista</t>
  </si>
  <si>
    <t>INSALUBRIDADE 20% ou 40%</t>
  </si>
  <si>
    <t>Auxiliar de copa e cozinha</t>
  </si>
  <si>
    <t>Garçom</t>
  </si>
  <si>
    <t>Recepcionistas, teleatendentes e secretárias</t>
  </si>
  <si>
    <t>1.17</t>
  </si>
  <si>
    <t>Taxa SEAC-GO de aprimoramento</t>
  </si>
  <si>
    <t>3.5</t>
  </si>
  <si>
    <t>Curso de capacitação com certificação específica para trabalho industrial de acesso por corda (alpinismo industrial), conforme Norma Regulamentadora NR-35, com todas as despesas de transporte, hospedagem e alimentação inclusas. Ref. IRATA Brasil.</t>
  </si>
  <si>
    <t>Conjunto uniforme para garçom: conjunto de calça social, camisa social, cinto, blazer sem logotipo, gravata tradicional e sapato social.</t>
  </si>
  <si>
    <t>Conjunto uniforme para portaria: conjunto de calça social, camisa social, cinto, gravata tradicional e sapato social.</t>
  </si>
  <si>
    <t>5.22</t>
  </si>
  <si>
    <t>Par de luvas multi-uso reforçada, cor LARANJA, látex sem pó, tamanhos M, P e G, comprimento aproximado de 30cm. Ref. Volk Reforçada 37815</t>
  </si>
  <si>
    <t>Par de luvas multi-uso, cor AMARELA, látex sem pó, tamanhos M, P e G, comprimento aproximado de 30cm. Ref. Volk Multiuso 10695/38325</t>
  </si>
  <si>
    <t>Par de luvas multi-uso ranhurada longa, cor MARROM, látex sem pó, tamanhos M, P e G, comprimento aproximado de 40cm. Ref. Volk Multiuso 15100</t>
  </si>
  <si>
    <t>Vassoura de palha de coqueiro reforçada (não é vassoura de piaçava)</t>
  </si>
  <si>
    <t>Vassoura de pelo sintético com base de 40cm e cabo. Ref. Bettanin SuperPro</t>
  </si>
  <si>
    <t>7.27</t>
  </si>
  <si>
    <t>Rodo com lâmina de borracha de 55cm. Ref. Bralimpia RN55AM</t>
  </si>
  <si>
    <t>7.28</t>
  </si>
  <si>
    <t>Rodo com lâmina de borracha de 45cm. Ref. Bralimpia RN45AM</t>
  </si>
  <si>
    <t>7.29</t>
  </si>
  <si>
    <t>Cabo de alumínio colorido, cor azul, com rosca com diâmetro de 22mm. Ref. Bralimpia CE14AZ</t>
  </si>
  <si>
    <t>7.30</t>
  </si>
  <si>
    <t>Cabo de madeira plastificado para rodo, com rosca de 22mm, comprimento de 12cm, cor amarela ou azul.</t>
  </si>
  <si>
    <t>7.31</t>
  </si>
  <si>
    <t>Cabo de chapa de aço revestido, comprimento de 120cm, com rosca. Ref. Bettanin 9015</t>
  </si>
  <si>
    <t>7.32</t>
  </si>
  <si>
    <t>Rodo secador médio 42-44cm, revestido, cor verde ou azul, com cabo. Ref. Bettanin</t>
  </si>
  <si>
    <t>7.33</t>
  </si>
  <si>
    <t>Escova rodo, sem cabo, cor azul, com comprimento de 34cm. Ref. Bralimpia MXR34AM</t>
  </si>
  <si>
    <t>7.34</t>
  </si>
  <si>
    <t>7.35</t>
  </si>
  <si>
    <t>Rodo secador médio 60-65cm, revestido, cor verde ou azul, com cabo. Ref. Bettanin</t>
  </si>
  <si>
    <t>8.14</t>
  </si>
  <si>
    <t>Galão de plástico (bombona) em Polietileno com capacidade de 50 litros, alças para transporte, COM TORNEIRA, plástica para armazenamento e transporte de produtos químicos.</t>
  </si>
  <si>
    <t>9.7</t>
  </si>
  <si>
    <t>9.8</t>
  </si>
  <si>
    <t>9.9</t>
  </si>
  <si>
    <t>Lixeira de aço inoxidável com capacidade de 30 litros. Ref. Tramontina 94538130</t>
  </si>
  <si>
    <t>10.11</t>
  </si>
  <si>
    <t>Escada banqueta fixa 2 degraus anti-derrapante de *aço inoxidável*. Ref. Santa Luzia.</t>
  </si>
  <si>
    <t>11.12</t>
  </si>
  <si>
    <t>11.13</t>
  </si>
  <si>
    <t>Lavadora profissional de alta pressão à gasolina, motor de 7,5HP. Ref. Toyama TPW2700A</t>
  </si>
  <si>
    <t>Manutenção de eletrodomésticos de limpeza (gasto mensal). Adotado: 1% a.m.</t>
  </si>
  <si>
    <t>Aspirador de pó e líquido, tensão nominal de 220V, capacidade de 3 litros, potência nominal superior a 2000W. Ref. WAP Power Speed</t>
  </si>
  <si>
    <t>Aspirador profissional de pó e líquido, tensão nominal de 220V, capacidade de 75 litros, potência nominal superior a 2400W. Ref. Hiper Clean</t>
  </si>
  <si>
    <t>Lavadora de alta pressão monofásico, com carrinho para transporte, tensão nominal de 220V, potência nominal de 3300W. Ref. Karcher HD 6/15</t>
  </si>
  <si>
    <t>Tanquinho com capacidade mínima de 20 kg, com filtro cata fiapos, 3 níveis de água, tensão nominal de 220V, cor branca. Ref. Colormaq</t>
  </si>
  <si>
    <t>Secadora de roupas com capacidade mínima de 10kg, tensão nominal de 200V, com pés niveladores, potência mínima de 2000W, cor branca. Ref. Samsung ou Brastemp</t>
  </si>
  <si>
    <t>Locação de caçamba de 6 metros cúbicos - Tipo A por, pelo menos, 10 dias. Fornecimento de CTR obrigatório.</t>
  </si>
  <si>
    <t>Locação de caçamba de 6 metros cúbicos - Tipo B por, pelo menos, 10 dias. Fornecimento de CTR obrigatório.</t>
  </si>
  <si>
    <t>Toalha de papel, fardo com 8.000 folhas cada ou 8 fardos com 1.000 folhas cada, classe Branco Extra Luxo, dimensões 20x23cm. Ref. Starpel</t>
  </si>
  <si>
    <t>15.14</t>
  </si>
  <si>
    <t>Pacote com 100 sacos de lixo de espessura comum, com capacidade de 60 litros, nas cores AZUL, VERMELHO, AMARELO e VERDE</t>
  </si>
  <si>
    <t>15.15</t>
  </si>
  <si>
    <t>Pacote com 100 sacos de lixo de espessura comum, com capacidade de 15 litros, cor preta</t>
  </si>
  <si>
    <t>Sabonete em refil sistema Micro Spray, capacidade 400 ml, fragrâncias: Hand lotion, rendendo 2.000 acionamentos, equivale a 1.000 lavagens de mãos. Ref. Kimberly Clarck Scott (sanitários).</t>
  </si>
  <si>
    <t>Produtos descartáveis para acessórios de sanitários em regime de comodato com assistência técnica (aprox. 70 saboneteiras, 80 porta papéis toalha e 70 porta papéis rolão)</t>
  </si>
  <si>
    <t>Pasta para limpeza pesada à base de glicerina e agente mineral. Ref. Pasta Rosa Cristal 500g.</t>
  </si>
  <si>
    <t>18.25</t>
  </si>
  <si>
    <t>18.26</t>
  </si>
  <si>
    <t>Removedor de sujeiras e encardidos para pisos, azulejos e calçadas, galão com 5 litros. Ref. Start Mágico</t>
  </si>
  <si>
    <t>Kit de limpeza automotiva com uma luva, uma esponja sem alça, dois aplicadores de cera, uma escova para roda e duas flanelas. Ref. Multilaser AU324</t>
  </si>
  <si>
    <t>19.8</t>
  </si>
  <si>
    <t>Cera líquida automotiva concentrada, galão com 5 litros. Ref. Jet Cera Automotiva</t>
  </si>
  <si>
    <t>19.9</t>
  </si>
  <si>
    <t>Toalha mágica especial para absorção e limpeza multi-uso, dimensões 43 por 66 cm, cor azul, kit com 10 unidades. Ref. Toalha Mágica</t>
  </si>
  <si>
    <t>Fita de feltro adesivada, anti-ruído, 12mm, rolo com 10 metros.</t>
  </si>
  <si>
    <t>Fita de feltro adesivada, anti-ruído, 19 a 20 mm, rolo com 10 metros.</t>
  </si>
  <si>
    <t>Alçapão para forros com abertura por clique, dimensões 600x600mm. Ref. Roll For</t>
  </si>
  <si>
    <t>Placa de forro mineral sem borda. Ref. Sonex OWA Sandila Micro 625x625mm</t>
  </si>
  <si>
    <t>Detergente alcalino para limpeza de pisos e paredes, galão com 50 litros para diluição 1:5 ou 1:10. Ref. Removex</t>
  </si>
  <si>
    <t>Cloro granulado 3 em 1, balde de 10kg. Ref. Limper</t>
  </si>
  <si>
    <t xml:space="preserve">Algicida 2X1 choque e manutenção 5L. Ref. Pisoclean </t>
  </si>
  <si>
    <t>Clarificante, floculante e decantador 5l. Ref. Pisoclean</t>
  </si>
  <si>
    <t>Elevador de alcalinidade pH. Ref. Genco</t>
  </si>
  <si>
    <t>Elevador de pH 1L. Ref. Genco</t>
  </si>
  <si>
    <t>Redutor de alcalinidade 1L. Ref. Genco</t>
  </si>
  <si>
    <t>Sulfato de alumínio. Ref. Hidroazul</t>
  </si>
  <si>
    <t>30.2</t>
  </si>
  <si>
    <t>30.3</t>
  </si>
  <si>
    <t>30.4</t>
  </si>
  <si>
    <t>30.5</t>
  </si>
  <si>
    <t>30.6</t>
  </si>
  <si>
    <t>30.7</t>
  </si>
  <si>
    <t>31.0</t>
  </si>
  <si>
    <t>Serviços especializados de coleta de resíduos e desentupimento de redes</t>
  </si>
  <si>
    <t>31.1</t>
  </si>
  <si>
    <t>31.2</t>
  </si>
  <si>
    <t>31.3</t>
  </si>
  <si>
    <t>m³.coleta</t>
  </si>
  <si>
    <t>25.26</t>
  </si>
  <si>
    <t>25.27</t>
  </si>
  <si>
    <r>
      <t xml:space="preserve">Tinta para demarcação viária FC, lata com 18 litros, cores preta, branca, amarela ou vermelha conforme o pedido. Ref. </t>
    </r>
    <r>
      <rPr>
        <b/>
        <sz val="11"/>
        <rFont val="Calibri"/>
        <family val="2"/>
        <scheme val="minor"/>
      </rPr>
      <t>Luztol LI8080-LTBD</t>
    </r>
  </si>
  <si>
    <r>
      <t xml:space="preserve">Diluente para tinta de demarcação viária 280, lata com 18 litros. Ref. </t>
    </r>
    <r>
      <rPr>
        <b/>
        <sz val="11"/>
        <rFont val="Calibri"/>
        <family val="2"/>
        <scheme val="minor"/>
      </rPr>
      <t>Luztol SV280-LT18</t>
    </r>
  </si>
  <si>
    <t>7.36</t>
  </si>
  <si>
    <t>Vassoura articulada para limpeza de tetos e forros, com cabo de alumínio de 1,7 metro.</t>
  </si>
  <si>
    <t>Vassoura articulada para limpeza de tetos e forros, com cabo de alumínio de 4 metros.</t>
  </si>
  <si>
    <t>Serviços de desentupimento de rede de esgoto, com hidrojateamento especializado, ou limpeza de caixa de gordura com caminhão à vácuo.</t>
  </si>
  <si>
    <t>Cera acrílica para aumentar a durabilidade e resistência ao alto tráfego, galão de 5 litros. Ref. Master Start.</t>
  </si>
  <si>
    <t>Base seladora para piso para posterior aplicação de cera, galão de 5 litros. Ref. Selador Master Start.</t>
  </si>
  <si>
    <t>Detergente ácido desincrustante para pedras, galão de 5 litros. Ref. Start Pedrex</t>
  </si>
  <si>
    <t>Detergente alcalino para remoção de sujeiras orgânicas para limpeza das garagens cobertas sem agredir pinturas das faixas, galão com 5 litros. Ref. Start Desengrax DL</t>
  </si>
  <si>
    <t>Limpador multi-uso para limpeza de pisos e revestimentos, galão de 5 litros. Ref. Start Multi-Uso Azulim</t>
  </si>
  <si>
    <t>22.14</t>
  </si>
  <si>
    <t>22.15</t>
  </si>
  <si>
    <t>Comunicação Visual: Impressão digital em lonas e adesivos</t>
  </si>
  <si>
    <t>Comunicação Visual: Plotagem A0 colorida</t>
  </si>
  <si>
    <t>Bota de segurança em nobuck com cadarço CA 28108. Ref.: Fujiwara modelo 4090HCAP4400LG</t>
  </si>
  <si>
    <t>7.38</t>
  </si>
  <si>
    <t>Vassoura limpa teto, teias de aranhas e pó, com cerdas de nylon, com cabo prolongador de até 2,50m de comprimento.</t>
  </si>
  <si>
    <t>15.16</t>
  </si>
  <si>
    <t>15.17</t>
  </si>
  <si>
    <t>15.18</t>
  </si>
  <si>
    <t>15.19</t>
  </si>
  <si>
    <t>15.20</t>
  </si>
  <si>
    <t>Pacote com 100 sacos de lixo de espessura comum, com capacidade de 20 litros, na cor VERDE.</t>
  </si>
  <si>
    <t>Pacote com 100 sacos de lixo de espessura comum, com capacidade de 40 litros, na cor VERDE.</t>
  </si>
  <si>
    <t>Pacote com 100 sacos de lixo de espessura comum, com capacidade de 60 litros, na cor VERDE.</t>
  </si>
  <si>
    <t>Pacote com 100 sacos de lixo de espessura reforçada, com capacidade de 100 litros, na cor VERDE.</t>
  </si>
  <si>
    <t>Pacote com 100 sacos de lixo de espessura reforçada, com capacidade de 200 litros, na cor VERDE.</t>
  </si>
  <si>
    <t>Pacote com 100 sacos de lixo de espessura comum, com capacidade de 20 litros, na cor PRETA.</t>
  </si>
  <si>
    <t>Pacote com 100 sacos de lixo de espessura comum, com capacidade de 40 litros, na cor PRETA.</t>
  </si>
  <si>
    <t>Pacote com 100 sacos de lixo de espessura comum, com capacidade de 60 litros, na cor PRETA.</t>
  </si>
  <si>
    <t>Pacote com 100 sacos de lixo de espessura reforçada, com capacidade de 100 litros, na cor PRETA.</t>
  </si>
  <si>
    <t>Pacote com 100 sacos de lixo de espessura reforçada, com capacidade de 200 litros, na cor PRETA.</t>
  </si>
  <si>
    <t>Respirador purificador de ar, não motorizado, tipo 1/4 facial, com filtro químico composto de carvão ativado granulado, ajustável, acompanha 3 refis de filtro químico para vapores orgânicos e gases ácidos. Ref.: 2001VO/GA da Alltec ou de melhor qualidade, CA 10463.</t>
  </si>
  <si>
    <t>Rodo de alumínio de 1,00m com cabo fixo de 1,30m, reforçado, acompanha borracha extra refil.</t>
  </si>
  <si>
    <t>PPS (conforme cláusula 12 da CCT)</t>
  </si>
  <si>
    <t>Alvejante e desinfetante de uso geral, composição: hipoclorito de sódio, hidróxido de sódio, cloreto, teor de cloro ativo entre 2 a 2,5%. Custo unitário por litro, mas pode ser fornecido galões. Ref. New Limp Alvejante Master</t>
  </si>
  <si>
    <t>Limpador multi-uso geral, frasco de 500ml. Ref. Veja Multi-uso</t>
  </si>
  <si>
    <t>Refil de limpador multi-uso, galão de 5 litros. Ref. Veja Multi-Uso galão de 5 litros.</t>
  </si>
  <si>
    <t>32.0</t>
  </si>
  <si>
    <t>Serviços especializados de limpeza de pele de vidro e ACMs</t>
  </si>
  <si>
    <t>32.1</t>
  </si>
  <si>
    <t>Serviços de limpeza de fachada de pele de vidro, brises e ACMs por meio de ancoragem predial, com fornecimento de EPIs e insumos e utensílios de limpeza.</t>
  </si>
  <si>
    <t>Lavadora profissional de alta pressão à diesel, motor de 10,5HP. Ref. Toyama TDPW3600E-XP</t>
  </si>
  <si>
    <t>Conjunto de lixieras para coleta seletiva com 4 unidades de fibra de vidro de 50 litros, formato retangular, padrão existente, com tampa vai e vem. Ref. Onixlimp Higiene</t>
  </si>
  <si>
    <t>Lixeira de plástico para sanitários retangular, cor branca, com pedal, armação para acomodar o saco de lixo e capacidade de 15 litros. Ref. Plastcomp JSLIXRET015L</t>
  </si>
  <si>
    <t>Lixeira em aço inoxidável circular com altura mínima de 70cm e volume aprox. de 50 litros. Ref. CSN C19</t>
  </si>
  <si>
    <t>Encarregado de equipe de manutenção predial (formação técnica)</t>
  </si>
  <si>
    <t>Encarregado de equipe de limpeza (formação superior)</t>
  </si>
  <si>
    <t>Removedor de silicone e PU, embalagem de 45g. Ref. Tapmatic</t>
  </si>
  <si>
    <t>Removedor de sujeiras e manchas de etiquetas, óleo e chiclete, frasco com 240ml. Ref. Quimatic Tira Grude</t>
  </si>
  <si>
    <t>Álcool gel anti-séptico higienizador de mãos, recipiente com pelo menos 420g. Ref. Asseptgel.</t>
  </si>
  <si>
    <t>Conjunto de proteção contra chuvas tipo jardineira macação com botas. Ref. Brascamp CA 28440.</t>
  </si>
  <si>
    <t>Óculos de segurança cayman sport cinza antiembaçante. Ref. CarboGrafite, CA 17038</t>
  </si>
  <si>
    <t>Mata barata K-othrine gel bisnaga 10g. Referência: Bayer ou de melhor qualidade</t>
  </si>
  <si>
    <t>18.27</t>
  </si>
  <si>
    <t>Organizador para sabão e bucha multiuso. Ref. Brinox, cor preta</t>
  </si>
  <si>
    <t>Rodinho para pia com 13,5cm, conjunto com 3 unidades. Ref. Plasútil 2977</t>
  </si>
  <si>
    <t>13.19</t>
  </si>
  <si>
    <t>13.20</t>
  </si>
  <si>
    <t>13.21</t>
  </si>
  <si>
    <t>13.22</t>
  </si>
  <si>
    <t>Kit de limpeza de telas, conjunto com limpador 120ml mais pano microfibra. Ref. Start Limpa Telas</t>
  </si>
  <si>
    <t>13.23</t>
  </si>
  <si>
    <t>1.18</t>
  </si>
  <si>
    <t>Serviços de coleta, transporte, tratamento e destinação final de resíduos perigosos produzidos pelo TCE-GO. A subcontratada deverá fornecer documentação que atenda a certificação ISO 14001 do TCE-GO.</t>
  </si>
  <si>
    <t>Serviços de coleta, transporte, tratamento e destinação final de resíduos orgânicos produzidos pelo TCE-GO, por transporte. Custo unitário por coleta com container de 1 m³ (previsto 6 containers por semana). A subcontratada deverá fornecer documentação que atenda a certificação ISO 14001 do TCE-GO.</t>
  </si>
  <si>
    <t>Exames e Segurança do Trabalho considerando a rotatividade da mão de obra</t>
  </si>
  <si>
    <t>Esponja abrasiva dupla face 110x75x20 mm, pacote com 10 unidades. Metade do quantitativo nas cores amarelo e verde e metade na cor azul. Ref. Scotch Brite 3M</t>
  </si>
  <si>
    <t xml:space="preserve">Lixeira de fibra de vidro e fórmica, formato fast food (refeitórios), com alça para coleta de resíduos com capacidade mínima de 200 litros, com rodízios e cesto interno. </t>
  </si>
  <si>
    <t>Lixeira completa para coleta de pilhas e baterias, cor laranja, com adesivo de 40 a 50 litros, com fixação em parede.</t>
  </si>
  <si>
    <t>Primer para manta asfáltica, galão com 3,6 litros. Ref. Vedacit Primer</t>
  </si>
  <si>
    <t>Kit Fechaduras tipo armário com 12 unidades do mesmo segredo. Ref. Papaiz Art 511</t>
  </si>
  <si>
    <t>Desengripante dielétrico: limpador de contatos elétricos spray, 300ml.</t>
  </si>
  <si>
    <t>Vassoura plástica anti teias de aranha com cabo de metal de pelo menos 1,4m</t>
  </si>
  <si>
    <t>Tela odorizada para mictórios. Ref. Bralimpia ou Bettanin</t>
  </si>
  <si>
    <t>12.7</t>
  </si>
  <si>
    <t>12.8</t>
  </si>
  <si>
    <t>Locação de lavadora de pisos (corredores internos). Custo unitário deve incluir assistência técnica Full Service e consumíveis. Ref. Nilfisk SC100 (2 unidades)</t>
  </si>
  <si>
    <t>Locação de varredeira para estacionamento externo com conjunto de bateriais e sistema rollout. Custo unitário deve incluir assistência técnica Full Service e consumíveis. Ref. Nilfisk SR11011 (1 unidades)</t>
  </si>
  <si>
    <t>Locação de lavadora e secadora de pisos (corredores e estacionamentos cobertos) à bateria, com produtividade nominal superior a 3.000 m²/h. Custo unitário deve incluir assistência técnica Full Service e consumíveis. Ref. Karcher B90R-R65 220V ou Nilfisk AS850R (2 unidades)</t>
  </si>
  <si>
    <t>7.37</t>
  </si>
  <si>
    <t>7.39</t>
  </si>
  <si>
    <t>Zelador (jornada de trabalho até 22h)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</si>
</sst>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(* #,##0.00_);_(* \(#,##0.00\);_(* \-??_);_(@_)"/>
    <numFmt numFmtId="168" formatCode="[$€]#\!#0.00_);[Red]\([$€]#,##0.00\)"/>
    <numFmt numFmtId="169" formatCode="#,##0.00&quot; &quot;;&quot; (&quot;#,##0.00&quot;)&quot;;&quot; -&quot;#&quot; &quot;;@&quot; &quot;"/>
    <numFmt numFmtId="170" formatCode="#,#00"/>
    <numFmt numFmtId="171" formatCode="General_)"/>
    <numFmt numFmtId="172" formatCode="%#,#00"/>
    <numFmt numFmtId="173" formatCode="#.##000"/>
    <numFmt numFmtId="174" formatCode="[$R$-416]&quot; &quot;#,##0.00;[Red]&quot;-&quot;[$R$-416]&quot; &quot;#,##0.00"/>
    <numFmt numFmtId="175" formatCode="#,"/>
    <numFmt numFmtId="176" formatCode="&quot;R$&quot;\ #,##0.00"/>
    <numFmt numFmtId="177" formatCode="0.000%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8"/>
      <name val="Times New Roman"/>
      <family val="1"/>
    </font>
    <font>
      <sz val="10"/>
      <color indexed="8"/>
      <name val="Arial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72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7" fontId="5" fillId="0" borderId="0" applyFill="0" applyBorder="0" applyAlignment="0" applyProtection="0"/>
    <xf numFmtId="0" fontId="6" fillId="0" borderId="0"/>
    <xf numFmtId="0" fontId="5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top"/>
    </xf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0" borderId="0"/>
    <xf numFmtId="0" fontId="12" fillId="5" borderId="0" applyNumberFormat="0" applyBorder="0" applyAlignment="0" applyProtection="0"/>
    <xf numFmtId="0" fontId="13" fillId="22" borderId="2" applyNumberFormat="0" applyAlignment="0" applyProtection="0"/>
    <xf numFmtId="0" fontId="14" fillId="23" borderId="3" applyNumberFormat="0" applyAlignment="0" applyProtection="0"/>
    <xf numFmtId="0" fontId="15" fillId="0" borderId="0">
      <protection locked="0"/>
    </xf>
    <xf numFmtId="0" fontId="8" fillId="0" borderId="0"/>
    <xf numFmtId="168" fontId="16" fillId="0" borderId="0" applyFont="0" applyFill="0" applyBorder="0" applyAlignment="0" applyProtection="0"/>
    <xf numFmtId="0" fontId="9" fillId="0" borderId="0"/>
    <xf numFmtId="169" fontId="17" fillId="0" borderId="0"/>
    <xf numFmtId="0" fontId="18" fillId="0" borderId="0" applyNumberFormat="0" applyFill="0" applyBorder="0" applyAlignment="0" applyProtection="0"/>
    <xf numFmtId="170" fontId="15" fillId="0" borderId="0">
      <protection locked="0"/>
    </xf>
    <xf numFmtId="0" fontId="19" fillId="6" borderId="0" applyNumberFormat="0" applyBorder="0" applyAlignment="0" applyProtection="0"/>
    <xf numFmtId="0" fontId="20" fillId="0" borderId="0">
      <alignment horizontal="center"/>
    </xf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0">
      <alignment horizontal="center" textRotation="9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9" borderId="2" applyNumberFormat="0" applyAlignment="0" applyProtection="0"/>
    <xf numFmtId="0" fontId="26" fillId="0" borderId="7" applyNumberFormat="0" applyFill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7" fillId="2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171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5" fillId="26" borderId="8" applyNumberFormat="0" applyAlignment="0" applyProtection="0"/>
    <xf numFmtId="0" fontId="29" fillId="22" borderId="9" applyNumberFormat="0" applyAlignment="0" applyProtection="0"/>
    <xf numFmtId="172" fontId="15" fillId="0" borderId="0">
      <protection locked="0"/>
    </xf>
    <xf numFmtId="173" fontId="15" fillId="0" borderId="0">
      <protection locked="0"/>
    </xf>
    <xf numFmtId="0" fontId="30" fillId="0" borderId="0"/>
    <xf numFmtId="174" fontId="30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175" fontId="33" fillId="0" borderId="0">
      <protection locked="0"/>
    </xf>
    <xf numFmtId="175" fontId="33" fillId="0" borderId="0">
      <protection locked="0"/>
    </xf>
    <xf numFmtId="49" fontId="4" fillId="0" borderId="0" applyNumberFormat="0" applyFont="0" applyFill="0" applyBorder="0" applyAlignment="0" applyProtection="0">
      <alignment horizontal="center"/>
    </xf>
    <xf numFmtId="49" fontId="4" fillId="0" borderId="0" applyNumberFormat="0" applyFont="0" applyFill="0" applyBorder="0" applyAlignment="0" applyProtection="0">
      <alignment horizontal="center"/>
    </xf>
    <xf numFmtId="0" fontId="3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35" fillId="0" borderId="0" xfId="0" applyNumberFormat="1" applyFont="1" applyFill="1"/>
    <xf numFmtId="0" fontId="35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0" fontId="35" fillId="3" borderId="1" xfId="0" applyFont="1" applyFill="1" applyBorder="1" applyAlignment="1">
      <alignment horizontal="justify"/>
    </xf>
    <xf numFmtId="0" fontId="35" fillId="3" borderId="1" xfId="0" applyFont="1" applyFill="1" applyBorder="1" applyAlignment="1">
      <alignment horizontal="center" vertical="center"/>
    </xf>
    <xf numFmtId="2" fontId="36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2" fontId="35" fillId="3" borderId="1" xfId="0" applyNumberFormat="1" applyFont="1" applyFill="1" applyBorder="1" applyAlignment="1">
      <alignment horizontal="justify"/>
    </xf>
    <xf numFmtId="2" fontId="1" fillId="0" borderId="0" xfId="0" applyNumberFormat="1" applyFont="1" applyFill="1" applyAlignment="1"/>
    <xf numFmtId="2" fontId="36" fillId="0" borderId="1" xfId="2" applyNumberFormat="1" applyFont="1" applyFill="1" applyBorder="1" applyAlignment="1">
      <alignment horizontal="left" vertical="center" wrapText="1"/>
    </xf>
    <xf numFmtId="2" fontId="36" fillId="0" borderId="1" xfId="2" applyNumberFormat="1" applyFont="1" applyFill="1" applyBorder="1" applyAlignment="1">
      <alignment horizontal="center" vertical="center" wrapText="1"/>
    </xf>
    <xf numFmtId="2" fontId="36" fillId="0" borderId="1" xfId="3" applyNumberFormat="1" applyFont="1" applyFill="1" applyBorder="1" applyAlignment="1" applyProtection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0" fontId="1" fillId="0" borderId="0" xfId="0" applyFont="1" applyFill="1"/>
    <xf numFmtId="0" fontId="35" fillId="3" borderId="1" xfId="0" applyFont="1" applyFill="1" applyBorder="1" applyAlignment="1">
      <alignment horizontal="justify" wrapText="1"/>
    </xf>
    <xf numFmtId="166" fontId="3" fillId="3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2" fontId="1" fillId="0" borderId="0" xfId="0" applyNumberFormat="1" applyFont="1" applyFill="1"/>
    <xf numFmtId="166" fontId="1" fillId="0" borderId="0" xfId="0" applyNumberFormat="1" applyFont="1" applyFill="1" applyAlignment="1">
      <alignment horizontal="center"/>
    </xf>
    <xf numFmtId="166" fontId="1" fillId="0" borderId="0" xfId="1" applyNumberFormat="1" applyFont="1" applyFill="1"/>
    <xf numFmtId="2" fontId="35" fillId="3" borderId="1" xfId="0" applyNumberFormat="1" applyFont="1" applyFill="1" applyBorder="1" applyAlignment="1">
      <alignment horizontal="justify" wrapText="1"/>
    </xf>
    <xf numFmtId="2" fontId="36" fillId="0" borderId="1" xfId="3" applyNumberFormat="1" applyFont="1" applyFill="1" applyBorder="1" applyAlignment="1" applyProtection="1">
      <alignment horizontal="center" vertical="center"/>
    </xf>
    <xf numFmtId="2" fontId="36" fillId="2" borderId="1" xfId="2" applyNumberFormat="1" applyFont="1" applyFill="1" applyBorder="1" applyAlignment="1">
      <alignment horizontal="left" vertical="center" wrapText="1"/>
    </xf>
    <xf numFmtId="166" fontId="35" fillId="3" borderId="1" xfId="1" applyFont="1" applyFill="1" applyBorder="1" applyAlignment="1">
      <alignment horizontal="justify" wrapText="1"/>
    </xf>
    <xf numFmtId="166" fontId="3" fillId="3" borderId="1" xfId="1" applyFont="1" applyFill="1" applyBorder="1" applyAlignment="1" applyProtection="1">
      <alignment horizontal="center" vertical="center"/>
    </xf>
    <xf numFmtId="166" fontId="3" fillId="3" borderId="1" xfId="2" applyNumberFormat="1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2" fontId="36" fillId="3" borderId="1" xfId="3" applyNumberFormat="1" applyFont="1" applyFill="1" applyBorder="1" applyAlignment="1" applyProtection="1">
      <alignment horizontal="center" vertical="center" wrapText="1"/>
    </xf>
    <xf numFmtId="166" fontId="3" fillId="3" borderId="15" xfId="1" applyNumberFormat="1" applyFont="1" applyFill="1" applyBorder="1" applyAlignment="1">
      <alignment horizontal="center" vertical="center" wrapText="1"/>
    </xf>
    <xf numFmtId="0" fontId="3" fillId="0" borderId="14" xfId="2" applyNumberFormat="1" applyFont="1" applyFill="1" applyBorder="1" applyAlignment="1">
      <alignment horizontal="center" vertical="center"/>
    </xf>
    <xf numFmtId="10" fontId="36" fillId="0" borderId="15" xfId="271" applyNumberFormat="1" applyFont="1" applyFill="1" applyBorder="1" applyAlignment="1" applyProtection="1">
      <alignment horizontal="center" vertical="center"/>
    </xf>
    <xf numFmtId="0" fontId="3" fillId="2" borderId="14" xfId="2" applyNumberFormat="1" applyFont="1" applyFill="1" applyBorder="1" applyAlignment="1">
      <alignment horizontal="center" vertical="center"/>
    </xf>
    <xf numFmtId="166" fontId="36" fillId="2" borderId="15" xfId="1" applyNumberFormat="1" applyFont="1" applyFill="1" applyBorder="1" applyAlignment="1" applyProtection="1">
      <alignment horizontal="center" vertical="center"/>
    </xf>
    <xf numFmtId="10" fontId="3" fillId="3" borderId="18" xfId="271" applyNumberFormat="1" applyFont="1" applyFill="1" applyBorder="1" applyAlignment="1">
      <alignment horizontal="center" vertical="center"/>
    </xf>
    <xf numFmtId="0" fontId="35" fillId="3" borderId="14" xfId="0" applyNumberFormat="1" applyFont="1" applyFill="1" applyBorder="1" applyAlignment="1">
      <alignment horizontal="center" vertical="center" wrapText="1"/>
    </xf>
    <xf numFmtId="0" fontId="3" fillId="0" borderId="14" xfId="2" applyNumberFormat="1" applyFont="1" applyFill="1" applyBorder="1" applyAlignment="1">
      <alignment horizontal="center" vertical="center" wrapText="1"/>
    </xf>
    <xf numFmtId="0" fontId="3" fillId="2" borderId="14" xfId="2" applyNumberFormat="1" applyFont="1" applyFill="1" applyBorder="1" applyAlignment="1">
      <alignment horizontal="center" vertical="center" wrapText="1"/>
    </xf>
    <xf numFmtId="177" fontId="3" fillId="3" borderId="15" xfId="271" applyNumberFormat="1" applyFont="1" applyFill="1" applyBorder="1" applyAlignment="1">
      <alignment horizontal="center" vertical="center" wrapText="1"/>
    </xf>
    <xf numFmtId="177" fontId="35" fillId="3" borderId="15" xfId="271" applyNumberFormat="1" applyFont="1" applyFill="1" applyBorder="1" applyAlignment="1">
      <alignment horizontal="center" vertical="center" wrapText="1"/>
    </xf>
    <xf numFmtId="177" fontId="36" fillId="2" borderId="15" xfId="271" applyNumberFormat="1" applyFont="1" applyFill="1" applyBorder="1" applyAlignment="1" applyProtection="1">
      <alignment horizontal="center" vertical="center" wrapText="1"/>
    </xf>
    <xf numFmtId="177" fontId="3" fillId="3" borderId="18" xfId="271" applyNumberFormat="1" applyFont="1" applyFill="1" applyBorder="1" applyAlignment="1">
      <alignment horizontal="center" vertical="center"/>
    </xf>
    <xf numFmtId="177" fontId="1" fillId="0" borderId="0" xfId="271" applyNumberFormat="1" applyFont="1" applyFill="1" applyAlignment="1">
      <alignment horizontal="center" vertical="center"/>
    </xf>
    <xf numFmtId="177" fontId="36" fillId="0" borderId="15" xfId="271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/>
    <xf numFmtId="0" fontId="1" fillId="0" borderId="1" xfId="0" applyFont="1" applyFill="1" applyBorder="1" applyAlignment="1">
      <alignment wrapText="1"/>
    </xf>
    <xf numFmtId="0" fontId="36" fillId="0" borderId="14" xfId="2" applyNumberFormat="1" applyFont="1" applyFill="1" applyBorder="1" applyAlignment="1">
      <alignment horizontal="center" vertical="center" wrapText="1"/>
    </xf>
    <xf numFmtId="0" fontId="0" fillId="0" borderId="14" xfId="0" applyNumberFormat="1" applyFont="1" applyFill="1" applyBorder="1" applyAlignment="1">
      <alignment horizontal="center" vertical="center" wrapText="1"/>
    </xf>
    <xf numFmtId="166" fontId="3" fillId="3" borderId="15" xfId="1" applyNumberFormat="1" applyFont="1" applyFill="1" applyBorder="1" applyAlignment="1" applyProtection="1">
      <alignment horizontal="center" vertical="center"/>
    </xf>
    <xf numFmtId="166" fontId="3" fillId="3" borderId="18" xfId="1" applyFont="1" applyFill="1" applyBorder="1" applyAlignment="1">
      <alignment horizontal="center" vertical="center"/>
    </xf>
    <xf numFmtId="0" fontId="3" fillId="0" borderId="2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6" fontId="35" fillId="3" borderId="1" xfId="0" applyNumberFormat="1" applyFont="1" applyFill="1" applyBorder="1" applyAlignment="1">
      <alignment horizontal="justify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vertical="center" wrapText="1"/>
    </xf>
    <xf numFmtId="176" fontId="37" fillId="3" borderId="17" xfId="1" applyNumberFormat="1" applyFont="1" applyFill="1" applyBorder="1" applyAlignment="1" applyProtection="1">
      <alignment horizontal="right" vertical="center"/>
    </xf>
    <xf numFmtId="2" fontId="36" fillId="0" borderId="22" xfId="2" applyNumberFormat="1" applyFont="1" applyFill="1" applyBorder="1" applyAlignment="1">
      <alignment horizontal="left" vertical="center" wrapText="1"/>
    </xf>
    <xf numFmtId="166" fontId="3" fillId="3" borderId="1" xfId="2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27" borderId="0" xfId="0" applyFont="1" applyFill="1"/>
    <xf numFmtId="0" fontId="1" fillId="0" borderId="0" xfId="0" applyFont="1" applyFill="1" applyAlignment="1">
      <alignment horizontal="right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2" fontId="36" fillId="0" borderId="22" xfId="2" applyNumberFormat="1" applyFont="1" applyFill="1" applyBorder="1" applyAlignment="1">
      <alignment horizontal="center" vertical="center" wrapText="1"/>
    </xf>
    <xf numFmtId="2" fontId="36" fillId="0" borderId="22" xfId="3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Fill="1" applyAlignment="1">
      <alignment horizontal="center"/>
    </xf>
    <xf numFmtId="176" fontId="37" fillId="3" borderId="17" xfId="1" applyNumberFormat="1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center" vertical="center" wrapText="1"/>
    </xf>
    <xf numFmtId="0" fontId="3" fillId="29" borderId="14" xfId="2" applyFont="1" applyFill="1" applyBorder="1" applyAlignment="1">
      <alignment horizontal="center" vertical="center" wrapText="1"/>
    </xf>
    <xf numFmtId="0" fontId="3" fillId="29" borderId="1" xfId="2" applyFont="1" applyFill="1" applyBorder="1" applyAlignment="1">
      <alignment horizontal="center" vertical="center" wrapText="1"/>
    </xf>
    <xf numFmtId="166" fontId="3" fillId="28" borderId="1" xfId="1" applyNumberFormat="1" applyFont="1" applyFill="1" applyBorder="1" applyAlignment="1">
      <alignment horizontal="center" vertical="center" wrapText="1"/>
    </xf>
    <xf numFmtId="0" fontId="3" fillId="31" borderId="14" xfId="2" applyNumberFormat="1" applyFont="1" applyFill="1" applyBorder="1" applyAlignment="1">
      <alignment horizontal="center" vertical="center"/>
    </xf>
    <xf numFmtId="2" fontId="36" fillId="31" borderId="1" xfId="2" applyNumberFormat="1" applyFont="1" applyFill="1" applyBorder="1" applyAlignment="1">
      <alignment horizontal="left" vertical="center" wrapText="1"/>
    </xf>
    <xf numFmtId="176" fontId="36" fillId="30" borderId="1" xfId="271" applyNumberFormat="1" applyFont="1" applyFill="1" applyBorder="1" applyAlignment="1" applyProtection="1">
      <alignment horizontal="right" vertical="center"/>
    </xf>
    <xf numFmtId="176" fontId="3" fillId="28" borderId="17" xfId="271" applyNumberFormat="1" applyFont="1" applyFill="1" applyBorder="1" applyAlignment="1">
      <alignment horizontal="right" vertical="center"/>
    </xf>
    <xf numFmtId="176" fontId="36" fillId="0" borderId="1" xfId="1" applyNumberFormat="1" applyFont="1" applyFill="1" applyBorder="1" applyAlignment="1" applyProtection="1">
      <alignment horizontal="right" vertical="center"/>
    </xf>
    <xf numFmtId="176" fontId="36" fillId="0" borderId="15" xfId="1" applyNumberFormat="1" applyFont="1" applyFill="1" applyBorder="1" applyAlignment="1" applyProtection="1">
      <alignment horizontal="right" vertical="center"/>
    </xf>
    <xf numFmtId="176" fontId="36" fillId="0" borderId="1" xfId="1" applyNumberFormat="1" applyFont="1" applyFill="1" applyBorder="1" applyAlignment="1" applyProtection="1">
      <alignment horizontal="center" vertical="center"/>
    </xf>
    <xf numFmtId="176" fontId="3" fillId="3" borderId="1" xfId="1" applyNumberFormat="1" applyFont="1" applyFill="1" applyBorder="1" applyAlignment="1" applyProtection="1">
      <alignment horizontal="center" vertical="center"/>
    </xf>
    <xf numFmtId="176" fontId="36" fillId="0" borderId="22" xfId="1" applyNumberFormat="1" applyFont="1" applyFill="1" applyBorder="1" applyAlignment="1" applyProtection="1">
      <alignment horizontal="center" vertical="center"/>
    </xf>
    <xf numFmtId="176" fontId="36" fillId="0" borderId="22" xfId="1" applyNumberFormat="1" applyFont="1" applyFill="1" applyBorder="1" applyAlignment="1" applyProtection="1">
      <alignment horizontal="right" vertical="center"/>
    </xf>
    <xf numFmtId="176" fontId="36" fillId="0" borderId="23" xfId="1" applyNumberFormat="1" applyFont="1" applyFill="1" applyBorder="1" applyAlignment="1" applyProtection="1">
      <alignment horizontal="right" vertical="center"/>
    </xf>
    <xf numFmtId="176" fontId="39" fillId="0" borderId="23" xfId="1" applyNumberFormat="1" applyFont="1" applyFill="1" applyBorder="1" applyAlignment="1" applyProtection="1">
      <alignment horizontal="right" vertical="center"/>
    </xf>
    <xf numFmtId="176" fontId="3" fillId="3" borderId="1" xfId="1" applyNumberFormat="1" applyFont="1" applyFill="1" applyBorder="1" applyAlignment="1" applyProtection="1">
      <alignment horizontal="right" vertical="center"/>
    </xf>
    <xf numFmtId="176" fontId="3" fillId="3" borderId="15" xfId="1" applyNumberFormat="1" applyFont="1" applyFill="1" applyBorder="1" applyAlignment="1" applyProtection="1">
      <alignment horizontal="right" vertical="center"/>
    </xf>
    <xf numFmtId="176" fontId="3" fillId="3" borderId="17" xfId="1" applyNumberFormat="1" applyFont="1" applyFill="1" applyBorder="1" applyAlignment="1">
      <alignment horizontal="right" vertical="center"/>
    </xf>
    <xf numFmtId="176" fontId="35" fillId="3" borderId="1" xfId="0" applyNumberFormat="1" applyFont="1" applyFill="1" applyBorder="1" applyAlignment="1">
      <alignment horizontal="justify" wrapText="1"/>
    </xf>
    <xf numFmtId="0" fontId="36" fillId="0" borderId="1" xfId="2" applyNumberFormat="1" applyFont="1" applyFill="1" applyBorder="1" applyAlignment="1">
      <alignment horizontal="center" vertical="center"/>
    </xf>
    <xf numFmtId="176" fontId="37" fillId="3" borderId="1" xfId="1" applyNumberFormat="1" applyFont="1" applyFill="1" applyBorder="1" applyAlignment="1" applyProtection="1">
      <alignment horizontal="right" vertical="center"/>
    </xf>
    <xf numFmtId="176" fontId="36" fillId="0" borderId="1" xfId="1" applyNumberFormat="1" applyFont="1" applyFill="1" applyBorder="1" applyAlignment="1" applyProtection="1">
      <alignment horizontal="right" vertical="center" wrapText="1"/>
    </xf>
    <xf numFmtId="176" fontId="35" fillId="3" borderId="1" xfId="1" applyNumberFormat="1" applyFont="1" applyFill="1" applyBorder="1" applyAlignment="1">
      <alignment horizontal="right" vertical="center" wrapText="1"/>
    </xf>
    <xf numFmtId="176" fontId="35" fillId="3" borderId="1" xfId="0" applyNumberFormat="1" applyFont="1" applyFill="1" applyBorder="1" applyAlignment="1">
      <alignment horizontal="right" vertical="center"/>
    </xf>
    <xf numFmtId="176" fontId="35" fillId="3" borderId="1" xfId="0" applyNumberFormat="1" applyFont="1" applyFill="1" applyBorder="1" applyAlignment="1">
      <alignment horizontal="right" vertical="center" wrapText="1"/>
    </xf>
    <xf numFmtId="176" fontId="36" fillId="0" borderId="22" xfId="1" applyNumberFormat="1" applyFont="1" applyFill="1" applyBorder="1" applyAlignment="1" applyProtection="1">
      <alignment horizontal="right" vertical="center" wrapText="1"/>
    </xf>
    <xf numFmtId="176" fontId="36" fillId="0" borderId="1" xfId="1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wrapText="1"/>
    </xf>
    <xf numFmtId="2" fontId="3" fillId="3" borderId="1" xfId="0" applyNumberFormat="1" applyFont="1" applyFill="1" applyBorder="1" applyAlignment="1">
      <alignment horizontal="justify" wrapText="1"/>
    </xf>
    <xf numFmtId="2" fontId="36" fillId="0" borderId="1" xfId="2" applyNumberFormat="1" applyFont="1" applyBorder="1" applyAlignment="1">
      <alignment horizontal="left" vertical="center" wrapText="1"/>
    </xf>
    <xf numFmtId="2" fontId="36" fillId="0" borderId="1" xfId="2" applyNumberFormat="1" applyFont="1" applyBorder="1" applyAlignment="1">
      <alignment horizontal="center" vertical="center" wrapText="1"/>
    </xf>
    <xf numFmtId="2" fontId="36" fillId="0" borderId="1" xfId="1" applyNumberFormat="1" applyFont="1" applyBorder="1" applyAlignment="1">
      <alignment horizontal="right" vertical="center" wrapText="1"/>
    </xf>
    <xf numFmtId="176" fontId="36" fillId="0" borderId="1" xfId="1" applyNumberFormat="1" applyFont="1" applyBorder="1" applyAlignment="1">
      <alignment horizontal="right" vertical="center"/>
    </xf>
    <xf numFmtId="2" fontId="36" fillId="0" borderId="1" xfId="1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Alignment="1">
      <alignment wrapText="1"/>
    </xf>
    <xf numFmtId="176" fontId="1" fillId="0" borderId="0" xfId="0" applyNumberFormat="1" applyFont="1" applyFill="1"/>
    <xf numFmtId="0" fontId="1" fillId="32" borderId="0" xfId="0" applyFont="1" applyFill="1"/>
    <xf numFmtId="176" fontId="1" fillId="32" borderId="0" xfId="0" applyNumberFormat="1" applyFont="1" applyFill="1"/>
    <xf numFmtId="0" fontId="0" fillId="32" borderId="0" xfId="0" applyFont="1" applyFill="1"/>
    <xf numFmtId="176" fontId="0" fillId="32" borderId="0" xfId="0" applyNumberFormat="1" applyFont="1" applyFill="1"/>
    <xf numFmtId="166" fontId="3" fillId="29" borderId="16" xfId="1" applyFont="1" applyFill="1" applyBorder="1" applyAlignment="1">
      <alignment horizontal="center" vertical="center"/>
    </xf>
    <xf numFmtId="166" fontId="3" fillId="29" borderId="17" xfId="1" applyFont="1" applyFill="1" applyBorder="1" applyAlignment="1">
      <alignment horizontal="center" vertical="center"/>
    </xf>
    <xf numFmtId="0" fontId="38" fillId="29" borderId="19" xfId="2" applyFont="1" applyFill="1" applyBorder="1" applyAlignment="1">
      <alignment horizontal="center" vertical="center" wrapText="1"/>
    </xf>
    <xf numFmtId="0" fontId="38" fillId="29" borderId="20" xfId="2" applyFont="1" applyFill="1" applyBorder="1" applyAlignment="1">
      <alignment horizontal="center" vertical="center" wrapText="1"/>
    </xf>
    <xf numFmtId="0" fontId="38" fillId="3" borderId="11" xfId="2" applyFont="1" applyFill="1" applyBorder="1" applyAlignment="1">
      <alignment horizontal="center" vertical="center" wrapText="1"/>
    </xf>
    <xf numFmtId="0" fontId="38" fillId="3" borderId="12" xfId="2" applyFont="1" applyFill="1" applyBorder="1" applyAlignment="1">
      <alignment horizontal="center" vertical="center" wrapText="1"/>
    </xf>
    <xf numFmtId="0" fontId="38" fillId="3" borderId="13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66" fontId="3" fillId="3" borderId="16" xfId="1" applyFont="1" applyFill="1" applyBorder="1" applyAlignment="1">
      <alignment horizontal="center" vertical="center"/>
    </xf>
    <xf numFmtId="166" fontId="3" fillId="3" borderId="17" xfId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center" vertical="center" wrapText="1"/>
    </xf>
    <xf numFmtId="166" fontId="3" fillId="3" borderId="15" xfId="1" applyNumberFormat="1" applyFont="1" applyFill="1" applyBorder="1" applyAlignment="1">
      <alignment horizontal="center" vertical="center" wrapText="1"/>
    </xf>
    <xf numFmtId="166" fontId="37" fillId="3" borderId="1" xfId="1" applyFont="1" applyFill="1" applyBorder="1" applyAlignment="1">
      <alignment horizontal="center" vertical="center"/>
    </xf>
    <xf numFmtId="0" fontId="38" fillId="3" borderId="1" xfId="2" applyFont="1" applyFill="1" applyBorder="1" applyAlignment="1">
      <alignment horizontal="center" vertical="center" wrapText="1"/>
    </xf>
    <xf numFmtId="166" fontId="37" fillId="3" borderId="16" xfId="1" applyFont="1" applyFill="1" applyBorder="1" applyAlignment="1">
      <alignment horizontal="center" vertical="center"/>
    </xf>
    <xf numFmtId="166" fontId="37" fillId="3" borderId="17" xfId="1" applyFont="1" applyFill="1" applyBorder="1" applyAlignment="1">
      <alignment horizontal="center" vertical="center"/>
    </xf>
    <xf numFmtId="0" fontId="38" fillId="3" borderId="19" xfId="2" applyFont="1" applyFill="1" applyBorder="1" applyAlignment="1">
      <alignment horizontal="center" vertical="center" wrapText="1"/>
    </xf>
    <xf numFmtId="0" fontId="38" fillId="3" borderId="20" xfId="2" applyFont="1" applyFill="1" applyBorder="1" applyAlignment="1">
      <alignment horizontal="center" vertical="center" wrapText="1"/>
    </xf>
    <xf numFmtId="0" fontId="36" fillId="0" borderId="1" xfId="2" applyFont="1" applyBorder="1" applyAlignment="1">
      <alignment horizontal="center" vertical="center" wrapText="1"/>
    </xf>
    <xf numFmtId="2" fontId="36" fillId="0" borderId="1" xfId="1" applyNumberFormat="1" applyFont="1" applyBorder="1" applyAlignment="1">
      <alignment horizontal="right" vertical="center"/>
    </xf>
    <xf numFmtId="2" fontId="36" fillId="0" borderId="1" xfId="1" applyNumberFormat="1" applyFont="1" applyFill="1" applyBorder="1" applyAlignment="1">
      <alignment horizontal="right" vertical="center"/>
    </xf>
  </cellXfs>
  <cellStyles count="272">
    <cellStyle name="_1  Academia de Policia Memoria" xfId="12" xr:uid="{00000000-0005-0000-0000-000000000000}"/>
    <cellStyle name="_1  Academia de Policia Memoria_Administração  LIDERTEX" xfId="13" xr:uid="{00000000-0005-0000-0000-000001000000}"/>
    <cellStyle name="_1  Academia de Policia Memoria_Administração  LIDERTEX_Dúvidas CANAÃ ORÇAMENTO" xfId="14" xr:uid="{00000000-0005-0000-0000-000002000000}"/>
    <cellStyle name="_1  Academia de Policia Memoria_Administração  LIDERTEX_Dúvidas SENAI 2" xfId="15" xr:uid="{00000000-0005-0000-0000-000003000000}"/>
    <cellStyle name="_1  Academia de Policia Memoria_Administração  LIDERTEX_Dúvidas SENAI CANAÃ (1)" xfId="16" xr:uid="{00000000-0005-0000-0000-000004000000}"/>
    <cellStyle name="_1  Academia de Policia Memoria_Administração  LIDERTEX_Dúvidas SENAI CANAÃ (3)" xfId="17" xr:uid="{00000000-0005-0000-0000-000005000000}"/>
    <cellStyle name="_1  Academia de Policia Memoria_Concreto Blocos 1,2 e 3 Cachoeira Grande" xfId="18" xr:uid="{00000000-0005-0000-0000-000006000000}"/>
    <cellStyle name="_1  Academia de Policia Memoria_Dúvidas CANAÃ ORÇAMENTO" xfId="19" xr:uid="{00000000-0005-0000-0000-000007000000}"/>
    <cellStyle name="_1  Academia de Policia Memoria_Dúvidas SENAI 2" xfId="20" xr:uid="{00000000-0005-0000-0000-000008000000}"/>
    <cellStyle name="_1  Academia de Policia Memoria_Dúvidas SENAI CANAÃ (1)" xfId="21" xr:uid="{00000000-0005-0000-0000-000009000000}"/>
    <cellStyle name="_1  Academia de Policia Memoria_Dúvidas SENAI CANAÃ (3)" xfId="22" xr:uid="{00000000-0005-0000-0000-00000A000000}"/>
    <cellStyle name="_1  Academia de Policia Memoria_Galpão  LIDERTEX memória" xfId="23" xr:uid="{00000000-0005-0000-0000-00000B000000}"/>
    <cellStyle name="_1  Academia de Policia Memoria_Galpão  LIDERTEX memória_Dúvidas CANAÃ ORÇAMENTO" xfId="24" xr:uid="{00000000-0005-0000-0000-00000C000000}"/>
    <cellStyle name="_1  Academia de Policia Memoria_Galpão  LIDERTEX memória_Dúvidas SENAI 2" xfId="25" xr:uid="{00000000-0005-0000-0000-00000D000000}"/>
    <cellStyle name="_1  Academia de Policia Memoria_Galpão  LIDERTEX memória_Dúvidas SENAI CANAÃ (1)" xfId="26" xr:uid="{00000000-0005-0000-0000-00000E000000}"/>
    <cellStyle name="_1  Academia de Policia Memoria_Galpão  LIDERTEX memória_Dúvidas SENAI CANAÃ (3)" xfId="27" xr:uid="{00000000-0005-0000-0000-00000F000000}"/>
    <cellStyle name="_1  Academia de Policia Memoria_Guarita LIDERTEX" xfId="28" xr:uid="{00000000-0005-0000-0000-000010000000}"/>
    <cellStyle name="_1  Academia de Policia Memoria_Guarita LIDERTEX_Dúvidas CANAÃ ORÇAMENTO" xfId="29" xr:uid="{00000000-0005-0000-0000-000011000000}"/>
    <cellStyle name="_1  Academia de Policia Memoria_Guarita LIDERTEX_Dúvidas SENAI 2" xfId="30" xr:uid="{00000000-0005-0000-0000-000012000000}"/>
    <cellStyle name="_1  Academia de Policia Memoria_Guarita LIDERTEX_Dúvidas SENAI CANAÃ (1)" xfId="31" xr:uid="{00000000-0005-0000-0000-000013000000}"/>
    <cellStyle name="_1  Academia de Policia Memoria_Guarita LIDERTEX_Dúvidas SENAI CANAÃ (3)" xfId="32" xr:uid="{00000000-0005-0000-0000-000014000000}"/>
    <cellStyle name="_1  Academia de Policia Memoria_LIDERTEX - ORÇAMENTO E CRONOGRAMA" xfId="33" xr:uid="{00000000-0005-0000-0000-000015000000}"/>
    <cellStyle name="_1  Academia de Policia Memoria_PQ TECNOLÓGICO_ADITIVO N.01_ENGEBRAS_(Comentado pela Engª Mirtes)" xfId="34" xr:uid="{00000000-0005-0000-0000-000016000000}"/>
    <cellStyle name="_1  Academia de Policia Memoria_Refeitório  LIDERTEX" xfId="35" xr:uid="{00000000-0005-0000-0000-000017000000}"/>
    <cellStyle name="_1  Academia de Policia Memoria_Refeitório  LIDERTEX_Dúvidas CANAÃ ORÇAMENTO" xfId="36" xr:uid="{00000000-0005-0000-0000-000018000000}"/>
    <cellStyle name="_1  Academia de Policia Memoria_Refeitório  LIDERTEX_Dúvidas SENAI 2" xfId="37" xr:uid="{00000000-0005-0000-0000-000019000000}"/>
    <cellStyle name="_1  Academia de Policia Memoria_Refeitório  LIDERTEX_Dúvidas SENAI CANAÃ (1)" xfId="38" xr:uid="{00000000-0005-0000-0000-00001A000000}"/>
    <cellStyle name="_1  Academia de Policia Memoria_Refeitório  LIDERTEX_Dúvidas SENAI CANAÃ (3)" xfId="39" xr:uid="{00000000-0005-0000-0000-00001B000000}"/>
    <cellStyle name="_Centro Comunitário de Buenolândia MEMORIA DE ALVENARIA" xfId="40" xr:uid="{00000000-0005-0000-0000-00001C000000}"/>
    <cellStyle name="_Flex Memoria" xfId="41" xr:uid="{00000000-0005-0000-0000-00001D000000}"/>
    <cellStyle name="_Flex Memoria_Administração  LIDERTEX" xfId="42" xr:uid="{00000000-0005-0000-0000-00001E000000}"/>
    <cellStyle name="_Flex Memoria_Administração  LIDERTEX_Dúvidas CANAÃ ORÇAMENTO" xfId="43" xr:uid="{00000000-0005-0000-0000-00001F000000}"/>
    <cellStyle name="_Flex Memoria_Administração  LIDERTEX_Dúvidas SENAI 2" xfId="44" xr:uid="{00000000-0005-0000-0000-000020000000}"/>
    <cellStyle name="_Flex Memoria_Administração  LIDERTEX_Dúvidas SENAI CANAÃ (1)" xfId="45" xr:uid="{00000000-0005-0000-0000-000021000000}"/>
    <cellStyle name="_Flex Memoria_Administração  LIDERTEX_Dúvidas SENAI CANAÃ (3)" xfId="46" xr:uid="{00000000-0005-0000-0000-000022000000}"/>
    <cellStyle name="_Flex Memoria_Concreto Blocos 1,2 e 3 Cachoeira Grande" xfId="47" xr:uid="{00000000-0005-0000-0000-000023000000}"/>
    <cellStyle name="_Flex Memoria_Dúvidas CANAÃ ORÇAMENTO" xfId="48" xr:uid="{00000000-0005-0000-0000-000024000000}"/>
    <cellStyle name="_Flex Memoria_Dúvidas SENAI 2" xfId="49" xr:uid="{00000000-0005-0000-0000-000025000000}"/>
    <cellStyle name="_Flex Memoria_Dúvidas SENAI CANAÃ (1)" xfId="50" xr:uid="{00000000-0005-0000-0000-000026000000}"/>
    <cellStyle name="_Flex Memoria_Dúvidas SENAI CANAÃ (3)" xfId="51" xr:uid="{00000000-0005-0000-0000-000027000000}"/>
    <cellStyle name="_Flex Memoria_Galpão  LIDERTEX memória" xfId="52" xr:uid="{00000000-0005-0000-0000-000028000000}"/>
    <cellStyle name="_Flex Memoria_Galpão  LIDERTEX memória_Dúvidas CANAÃ ORÇAMENTO" xfId="53" xr:uid="{00000000-0005-0000-0000-000029000000}"/>
    <cellStyle name="_Flex Memoria_Galpão  LIDERTEX memória_Dúvidas SENAI 2" xfId="54" xr:uid="{00000000-0005-0000-0000-00002A000000}"/>
    <cellStyle name="_Flex Memoria_Galpão  LIDERTEX memória_Dúvidas SENAI CANAÃ (1)" xfId="55" xr:uid="{00000000-0005-0000-0000-00002B000000}"/>
    <cellStyle name="_Flex Memoria_Galpão  LIDERTEX memória_Dúvidas SENAI CANAÃ (3)" xfId="56" xr:uid="{00000000-0005-0000-0000-00002C000000}"/>
    <cellStyle name="_Flex Memoria_Guarita LIDERTEX" xfId="57" xr:uid="{00000000-0005-0000-0000-00002D000000}"/>
    <cellStyle name="_Flex Memoria_Guarita LIDERTEX_Dúvidas CANAÃ ORÇAMENTO" xfId="58" xr:uid="{00000000-0005-0000-0000-00002E000000}"/>
    <cellStyle name="_Flex Memoria_Guarita LIDERTEX_Dúvidas SENAI 2" xfId="59" xr:uid="{00000000-0005-0000-0000-00002F000000}"/>
    <cellStyle name="_Flex Memoria_Guarita LIDERTEX_Dúvidas SENAI CANAÃ (1)" xfId="60" xr:uid="{00000000-0005-0000-0000-000030000000}"/>
    <cellStyle name="_Flex Memoria_Guarita LIDERTEX_Dúvidas SENAI CANAÃ (3)" xfId="61" xr:uid="{00000000-0005-0000-0000-000031000000}"/>
    <cellStyle name="_Flex Memoria_LIDERTEX - ORÇAMENTO E CRONOGRAMA" xfId="62" xr:uid="{00000000-0005-0000-0000-000032000000}"/>
    <cellStyle name="_Flex Memoria_PQ TECNOLÓGICO_ADITIVO N.01_ENGEBRAS_(Comentado pela Engª Mirtes)" xfId="63" xr:uid="{00000000-0005-0000-0000-000033000000}"/>
    <cellStyle name="_Flex Memoria_Refeitório  LIDERTEX" xfId="64" xr:uid="{00000000-0005-0000-0000-000034000000}"/>
    <cellStyle name="_Flex Memoria_Refeitório  LIDERTEX_Dúvidas CANAÃ ORÇAMENTO" xfId="65" xr:uid="{00000000-0005-0000-0000-000035000000}"/>
    <cellStyle name="_Flex Memoria_Refeitório  LIDERTEX_Dúvidas SENAI 2" xfId="66" xr:uid="{00000000-0005-0000-0000-000036000000}"/>
    <cellStyle name="_Flex Memoria_Refeitório  LIDERTEX_Dúvidas SENAI CANAÃ (1)" xfId="67" xr:uid="{00000000-0005-0000-0000-000037000000}"/>
    <cellStyle name="_Flex Memoria_Refeitório  LIDERTEX_Dúvidas SENAI CANAÃ (3)" xfId="68" xr:uid="{00000000-0005-0000-0000-000038000000}"/>
    <cellStyle name="_Hotel Canoas" xfId="69" xr:uid="{00000000-0005-0000-0000-000039000000}"/>
    <cellStyle name="_Planilha alvenaria SALÃO DE EVENTOS BALNEÁRIO CACHOEIRA GRANDE" xfId="70" xr:uid="{00000000-0005-0000-0000-00003A000000}"/>
    <cellStyle name="_Planilha para levantamento de alvenaria" xfId="71" xr:uid="{00000000-0005-0000-0000-00003B000000}"/>
    <cellStyle name="_Planilha para levantamento de revestimento" xfId="72" xr:uid="{00000000-0005-0000-0000-00003C000000}"/>
    <cellStyle name="_Planilha Revestimentos SALÃO DE EVENTOS BALNEÁRIO CACHOEIRA GRANDE" xfId="73" xr:uid="{00000000-0005-0000-0000-00003D000000}"/>
    <cellStyle name="_PLANILHAS  VESTIÁRIOS CACHOEIRA GRANDE" xfId="74" xr:uid="{00000000-0005-0000-0000-00003E000000}"/>
    <cellStyle name="_PLANILHAS GUARITA.PORTARIA BALNEÁRIO CACHOEIRA GRANDE" xfId="75" xr:uid="{00000000-0005-0000-0000-00003F000000}"/>
    <cellStyle name="_SENAC Caldas Novas Memoria" xfId="76" xr:uid="{00000000-0005-0000-0000-000040000000}"/>
    <cellStyle name="20% - Accent1" xfId="77" xr:uid="{00000000-0005-0000-0000-000041000000}"/>
    <cellStyle name="20% - Accent2" xfId="78" xr:uid="{00000000-0005-0000-0000-000042000000}"/>
    <cellStyle name="20% - Accent3" xfId="79" xr:uid="{00000000-0005-0000-0000-000043000000}"/>
    <cellStyle name="20% - Accent4" xfId="80" xr:uid="{00000000-0005-0000-0000-000044000000}"/>
    <cellStyle name="20% - Accent5" xfId="81" xr:uid="{00000000-0005-0000-0000-000045000000}"/>
    <cellStyle name="20% - Accent6" xfId="82" xr:uid="{00000000-0005-0000-0000-000046000000}"/>
    <cellStyle name="40% - Accent1" xfId="83" xr:uid="{00000000-0005-0000-0000-000047000000}"/>
    <cellStyle name="40% - Accent2" xfId="84" xr:uid="{00000000-0005-0000-0000-000048000000}"/>
    <cellStyle name="40% - Accent3" xfId="85" xr:uid="{00000000-0005-0000-0000-000049000000}"/>
    <cellStyle name="40% - Accent4" xfId="86" xr:uid="{00000000-0005-0000-0000-00004A000000}"/>
    <cellStyle name="40% - Accent5" xfId="87" xr:uid="{00000000-0005-0000-0000-00004B000000}"/>
    <cellStyle name="40% - Accent6" xfId="88" xr:uid="{00000000-0005-0000-0000-00004C000000}"/>
    <cellStyle name="60% - Accent1" xfId="89" xr:uid="{00000000-0005-0000-0000-00004D000000}"/>
    <cellStyle name="60% - Accent2" xfId="90" xr:uid="{00000000-0005-0000-0000-00004E000000}"/>
    <cellStyle name="60% - Accent3" xfId="91" xr:uid="{00000000-0005-0000-0000-00004F000000}"/>
    <cellStyle name="60% - Accent4" xfId="92" xr:uid="{00000000-0005-0000-0000-000050000000}"/>
    <cellStyle name="60% - Accent5" xfId="93" xr:uid="{00000000-0005-0000-0000-000051000000}"/>
    <cellStyle name="60% - Accent6" xfId="94" xr:uid="{00000000-0005-0000-0000-000052000000}"/>
    <cellStyle name="Accent1" xfId="95" xr:uid="{00000000-0005-0000-0000-000053000000}"/>
    <cellStyle name="Accent2" xfId="96" xr:uid="{00000000-0005-0000-0000-000054000000}"/>
    <cellStyle name="Accent3" xfId="97" xr:uid="{00000000-0005-0000-0000-000055000000}"/>
    <cellStyle name="Accent4" xfId="98" xr:uid="{00000000-0005-0000-0000-000056000000}"/>
    <cellStyle name="Accent5" xfId="99" xr:uid="{00000000-0005-0000-0000-000057000000}"/>
    <cellStyle name="Accent6" xfId="100" xr:uid="{00000000-0005-0000-0000-000058000000}"/>
    <cellStyle name="arrafo de 5" xfId="101" xr:uid="{00000000-0005-0000-0000-000059000000}"/>
    <cellStyle name="Bad" xfId="102" xr:uid="{00000000-0005-0000-0000-00005A000000}"/>
    <cellStyle name="Calculation" xfId="103" xr:uid="{00000000-0005-0000-0000-00005B000000}"/>
    <cellStyle name="Check Cell" xfId="104" xr:uid="{00000000-0005-0000-0000-00005C000000}"/>
    <cellStyle name="Data" xfId="105" xr:uid="{00000000-0005-0000-0000-00005D000000}"/>
    <cellStyle name="Estilo 1" xfId="106" xr:uid="{00000000-0005-0000-0000-00005E000000}"/>
    <cellStyle name="Euro" xfId="107" xr:uid="{00000000-0005-0000-0000-00005F000000}"/>
    <cellStyle name="Excel Built-in Normal" xfId="108" xr:uid="{00000000-0005-0000-0000-000060000000}"/>
    <cellStyle name="Excel_BuiltIn_Comma" xfId="109" xr:uid="{00000000-0005-0000-0000-000061000000}"/>
    <cellStyle name="Explanatory Text" xfId="110" xr:uid="{00000000-0005-0000-0000-000062000000}"/>
    <cellStyle name="Fixo" xfId="111" xr:uid="{00000000-0005-0000-0000-000063000000}"/>
    <cellStyle name="Good" xfId="112" xr:uid="{00000000-0005-0000-0000-000064000000}"/>
    <cellStyle name="Heading" xfId="113" xr:uid="{00000000-0005-0000-0000-000065000000}"/>
    <cellStyle name="Heading 1" xfId="114" xr:uid="{00000000-0005-0000-0000-000066000000}"/>
    <cellStyle name="Heading 2" xfId="115" xr:uid="{00000000-0005-0000-0000-000067000000}"/>
    <cellStyle name="Heading 3" xfId="116" xr:uid="{00000000-0005-0000-0000-000068000000}"/>
    <cellStyle name="Heading 4" xfId="117" xr:uid="{00000000-0005-0000-0000-000069000000}"/>
    <cellStyle name="Heading1" xfId="118" xr:uid="{00000000-0005-0000-0000-00006A000000}"/>
    <cellStyle name="Hyperlink 2" xfId="119" xr:uid="{00000000-0005-0000-0000-00006B000000}"/>
    <cellStyle name="Input" xfId="120" xr:uid="{00000000-0005-0000-0000-00006C000000}"/>
    <cellStyle name="Linked Cell" xfId="121" xr:uid="{00000000-0005-0000-0000-00006D000000}"/>
    <cellStyle name="Moeda" xfId="1" builtinId="4"/>
    <cellStyle name="Moeda 2" xfId="7" xr:uid="{00000000-0005-0000-0000-00006F000000}"/>
    <cellStyle name="Moeda 2 2" xfId="122" xr:uid="{00000000-0005-0000-0000-000070000000}"/>
    <cellStyle name="Moeda 3" xfId="123" xr:uid="{00000000-0005-0000-0000-000071000000}"/>
    <cellStyle name="Moeda 4" xfId="124" xr:uid="{00000000-0005-0000-0000-000072000000}"/>
    <cellStyle name="Moeda 5" xfId="125" xr:uid="{00000000-0005-0000-0000-000073000000}"/>
    <cellStyle name="Neutral" xfId="126" xr:uid="{00000000-0005-0000-0000-000074000000}"/>
    <cellStyle name="Normal" xfId="0" builtinId="0"/>
    <cellStyle name="Normal 10" xfId="127" xr:uid="{00000000-0005-0000-0000-000076000000}"/>
    <cellStyle name="Normal 11" xfId="128" xr:uid="{00000000-0005-0000-0000-000077000000}"/>
    <cellStyle name="Normal 12" xfId="129" xr:uid="{00000000-0005-0000-0000-000078000000}"/>
    <cellStyle name="Normal 13" xfId="130" xr:uid="{00000000-0005-0000-0000-000079000000}"/>
    <cellStyle name="Normal 14" xfId="131" xr:uid="{00000000-0005-0000-0000-00007A000000}"/>
    <cellStyle name="Normal 15" xfId="132" xr:uid="{00000000-0005-0000-0000-00007B000000}"/>
    <cellStyle name="Normal 16" xfId="133" xr:uid="{00000000-0005-0000-0000-00007C000000}"/>
    <cellStyle name="Normal 17" xfId="134" xr:uid="{00000000-0005-0000-0000-00007D000000}"/>
    <cellStyle name="Normal 18" xfId="135" xr:uid="{00000000-0005-0000-0000-00007E000000}"/>
    <cellStyle name="Normal 19" xfId="136" xr:uid="{00000000-0005-0000-0000-00007F000000}"/>
    <cellStyle name="Normal 2" xfId="4" xr:uid="{00000000-0005-0000-0000-000080000000}"/>
    <cellStyle name="Normal 2 10" xfId="8" xr:uid="{00000000-0005-0000-0000-000081000000}"/>
    <cellStyle name="Normal 2 11" xfId="137" xr:uid="{00000000-0005-0000-0000-000082000000}"/>
    <cellStyle name="Normal 2 12" xfId="138" xr:uid="{00000000-0005-0000-0000-000083000000}"/>
    <cellStyle name="Normal 2 13" xfId="139" xr:uid="{00000000-0005-0000-0000-000084000000}"/>
    <cellStyle name="Normal 2 14" xfId="140" xr:uid="{00000000-0005-0000-0000-000085000000}"/>
    <cellStyle name="Normal 2 15" xfId="141" xr:uid="{00000000-0005-0000-0000-000086000000}"/>
    <cellStyle name="Normal 2 16" xfId="142" xr:uid="{00000000-0005-0000-0000-000087000000}"/>
    <cellStyle name="Normal 2 17" xfId="143" xr:uid="{00000000-0005-0000-0000-000088000000}"/>
    <cellStyle name="Normal 2 18" xfId="144" xr:uid="{00000000-0005-0000-0000-000089000000}"/>
    <cellStyle name="Normal 2 19" xfId="145" xr:uid="{00000000-0005-0000-0000-00008A000000}"/>
    <cellStyle name="Normal 2 2" xfId="146" xr:uid="{00000000-0005-0000-0000-00008B000000}"/>
    <cellStyle name="Normal 2 20" xfId="147" xr:uid="{00000000-0005-0000-0000-00008C000000}"/>
    <cellStyle name="Normal 2 3" xfId="148" xr:uid="{00000000-0005-0000-0000-00008D000000}"/>
    <cellStyle name="Normal 2 4" xfId="149" xr:uid="{00000000-0005-0000-0000-00008E000000}"/>
    <cellStyle name="Normal 2 5" xfId="150" xr:uid="{00000000-0005-0000-0000-00008F000000}"/>
    <cellStyle name="Normal 2 6" xfId="151" xr:uid="{00000000-0005-0000-0000-000090000000}"/>
    <cellStyle name="Normal 2 7" xfId="152" xr:uid="{00000000-0005-0000-0000-000091000000}"/>
    <cellStyle name="Normal 2 8" xfId="153" xr:uid="{00000000-0005-0000-0000-000092000000}"/>
    <cellStyle name="Normal 2 9" xfId="154" xr:uid="{00000000-0005-0000-0000-000093000000}"/>
    <cellStyle name="Normal 2_1  Academia de Policia Memoria" xfId="155" xr:uid="{00000000-0005-0000-0000-000094000000}"/>
    <cellStyle name="Normal 20" xfId="156" xr:uid="{00000000-0005-0000-0000-000095000000}"/>
    <cellStyle name="Normal 21" xfId="157" xr:uid="{00000000-0005-0000-0000-000096000000}"/>
    <cellStyle name="Normal 22" xfId="158" xr:uid="{00000000-0005-0000-0000-000097000000}"/>
    <cellStyle name="Normal 23" xfId="159" xr:uid="{00000000-0005-0000-0000-000098000000}"/>
    <cellStyle name="Normal 24" xfId="160" xr:uid="{00000000-0005-0000-0000-000099000000}"/>
    <cellStyle name="Normal 25" xfId="161" xr:uid="{00000000-0005-0000-0000-00009A000000}"/>
    <cellStyle name="Normal 26" xfId="162" xr:uid="{00000000-0005-0000-0000-00009B000000}"/>
    <cellStyle name="Normal 27" xfId="163" xr:uid="{00000000-0005-0000-0000-00009C000000}"/>
    <cellStyle name="Normal 28" xfId="164" xr:uid="{00000000-0005-0000-0000-00009D000000}"/>
    <cellStyle name="Normal 29" xfId="165" xr:uid="{00000000-0005-0000-0000-00009E000000}"/>
    <cellStyle name="Normal 3" xfId="2" xr:uid="{00000000-0005-0000-0000-00009F000000}"/>
    <cellStyle name="Normal 30" xfId="166" xr:uid="{00000000-0005-0000-0000-0000A0000000}"/>
    <cellStyle name="Normal 31" xfId="167" xr:uid="{00000000-0005-0000-0000-0000A1000000}"/>
    <cellStyle name="Normal 32" xfId="168" xr:uid="{00000000-0005-0000-0000-0000A2000000}"/>
    <cellStyle name="Normal 33" xfId="169" xr:uid="{00000000-0005-0000-0000-0000A3000000}"/>
    <cellStyle name="Normal 34" xfId="170" xr:uid="{00000000-0005-0000-0000-0000A4000000}"/>
    <cellStyle name="Normal 35" xfId="171" xr:uid="{00000000-0005-0000-0000-0000A5000000}"/>
    <cellStyle name="Normal 36" xfId="172" xr:uid="{00000000-0005-0000-0000-0000A6000000}"/>
    <cellStyle name="Normal 37" xfId="173" xr:uid="{00000000-0005-0000-0000-0000A7000000}"/>
    <cellStyle name="Normal 38" xfId="174" xr:uid="{00000000-0005-0000-0000-0000A8000000}"/>
    <cellStyle name="Normal 39" xfId="175" xr:uid="{00000000-0005-0000-0000-0000A9000000}"/>
    <cellStyle name="Normal 4" xfId="5" xr:uid="{00000000-0005-0000-0000-0000AA000000}"/>
    <cellStyle name="Normal 40" xfId="176" xr:uid="{00000000-0005-0000-0000-0000AB000000}"/>
    <cellStyle name="Normal 41" xfId="177" xr:uid="{00000000-0005-0000-0000-0000AC000000}"/>
    <cellStyle name="Normal 42" xfId="178" xr:uid="{00000000-0005-0000-0000-0000AD000000}"/>
    <cellStyle name="Normal 43" xfId="179" xr:uid="{00000000-0005-0000-0000-0000AE000000}"/>
    <cellStyle name="Normal 44" xfId="180" xr:uid="{00000000-0005-0000-0000-0000AF000000}"/>
    <cellStyle name="Normal 45" xfId="181" xr:uid="{00000000-0005-0000-0000-0000B0000000}"/>
    <cellStyle name="Normal 46" xfId="182" xr:uid="{00000000-0005-0000-0000-0000B1000000}"/>
    <cellStyle name="Normal 47" xfId="183" xr:uid="{00000000-0005-0000-0000-0000B2000000}"/>
    <cellStyle name="Normal 48" xfId="184" xr:uid="{00000000-0005-0000-0000-0000B3000000}"/>
    <cellStyle name="Normal 49" xfId="185" xr:uid="{00000000-0005-0000-0000-0000B4000000}"/>
    <cellStyle name="Normal 5" xfId="9" xr:uid="{00000000-0005-0000-0000-0000B5000000}"/>
    <cellStyle name="Normal 50" xfId="186" xr:uid="{00000000-0005-0000-0000-0000B6000000}"/>
    <cellStyle name="Normal 51" xfId="187" xr:uid="{00000000-0005-0000-0000-0000B7000000}"/>
    <cellStyle name="Normal 52" xfId="188" xr:uid="{00000000-0005-0000-0000-0000B8000000}"/>
    <cellStyle name="Normal 53" xfId="189" xr:uid="{00000000-0005-0000-0000-0000B9000000}"/>
    <cellStyle name="Normal 54" xfId="190" xr:uid="{00000000-0005-0000-0000-0000BA000000}"/>
    <cellStyle name="Normal 55" xfId="191" xr:uid="{00000000-0005-0000-0000-0000BB000000}"/>
    <cellStyle name="Normal 56" xfId="10" xr:uid="{00000000-0005-0000-0000-0000BC000000}"/>
    <cellStyle name="Normal 6" xfId="192" xr:uid="{00000000-0005-0000-0000-0000BD000000}"/>
    <cellStyle name="Normal 7" xfId="193" xr:uid="{00000000-0005-0000-0000-0000BE000000}"/>
    <cellStyle name="Normal 8" xfId="194" xr:uid="{00000000-0005-0000-0000-0000BF000000}"/>
    <cellStyle name="Normal 9" xfId="195" xr:uid="{00000000-0005-0000-0000-0000C0000000}"/>
    <cellStyle name="Nota 10" xfId="196" xr:uid="{00000000-0005-0000-0000-0000C1000000}"/>
    <cellStyle name="Nota 11" xfId="197" xr:uid="{00000000-0005-0000-0000-0000C2000000}"/>
    <cellStyle name="Nota 12" xfId="198" xr:uid="{00000000-0005-0000-0000-0000C3000000}"/>
    <cellStyle name="Nota 13" xfId="199" xr:uid="{00000000-0005-0000-0000-0000C4000000}"/>
    <cellStyle name="Nota 14" xfId="200" xr:uid="{00000000-0005-0000-0000-0000C5000000}"/>
    <cellStyle name="Nota 15" xfId="201" xr:uid="{00000000-0005-0000-0000-0000C6000000}"/>
    <cellStyle name="Nota 16" xfId="202" xr:uid="{00000000-0005-0000-0000-0000C7000000}"/>
    <cellStyle name="Nota 17" xfId="203" xr:uid="{00000000-0005-0000-0000-0000C8000000}"/>
    <cellStyle name="Nota 18" xfId="204" xr:uid="{00000000-0005-0000-0000-0000C9000000}"/>
    <cellStyle name="Nota 19" xfId="205" xr:uid="{00000000-0005-0000-0000-0000CA000000}"/>
    <cellStyle name="Nota 2" xfId="206" xr:uid="{00000000-0005-0000-0000-0000CB000000}"/>
    <cellStyle name="Nota 20" xfId="207" xr:uid="{00000000-0005-0000-0000-0000CC000000}"/>
    <cellStyle name="Nota 21" xfId="208" xr:uid="{00000000-0005-0000-0000-0000CD000000}"/>
    <cellStyle name="Nota 22" xfId="209" xr:uid="{00000000-0005-0000-0000-0000CE000000}"/>
    <cellStyle name="Nota 23" xfId="210" xr:uid="{00000000-0005-0000-0000-0000CF000000}"/>
    <cellStyle name="Nota 24" xfId="211" xr:uid="{00000000-0005-0000-0000-0000D0000000}"/>
    <cellStyle name="Nota 25" xfId="212" xr:uid="{00000000-0005-0000-0000-0000D1000000}"/>
    <cellStyle name="Nota 26" xfId="213" xr:uid="{00000000-0005-0000-0000-0000D2000000}"/>
    <cellStyle name="Nota 27" xfId="214" xr:uid="{00000000-0005-0000-0000-0000D3000000}"/>
    <cellStyle name="Nota 28" xfId="215" xr:uid="{00000000-0005-0000-0000-0000D4000000}"/>
    <cellStyle name="Nota 29" xfId="216" xr:uid="{00000000-0005-0000-0000-0000D5000000}"/>
    <cellStyle name="Nota 3" xfId="217" xr:uid="{00000000-0005-0000-0000-0000D6000000}"/>
    <cellStyle name="Nota 30" xfId="218" xr:uid="{00000000-0005-0000-0000-0000D7000000}"/>
    <cellStyle name="Nota 31" xfId="219" xr:uid="{00000000-0005-0000-0000-0000D8000000}"/>
    <cellStyle name="Nota 32" xfId="220" xr:uid="{00000000-0005-0000-0000-0000D9000000}"/>
    <cellStyle name="Nota 33" xfId="221" xr:uid="{00000000-0005-0000-0000-0000DA000000}"/>
    <cellStyle name="Nota 34" xfId="222" xr:uid="{00000000-0005-0000-0000-0000DB000000}"/>
    <cellStyle name="Nota 35" xfId="223" xr:uid="{00000000-0005-0000-0000-0000DC000000}"/>
    <cellStyle name="Nota 36" xfId="224" xr:uid="{00000000-0005-0000-0000-0000DD000000}"/>
    <cellStyle name="Nota 37" xfId="225" xr:uid="{00000000-0005-0000-0000-0000DE000000}"/>
    <cellStyle name="Nota 38" xfId="226" xr:uid="{00000000-0005-0000-0000-0000DF000000}"/>
    <cellStyle name="Nota 39" xfId="227" xr:uid="{00000000-0005-0000-0000-0000E0000000}"/>
    <cellStyle name="Nota 4" xfId="228" xr:uid="{00000000-0005-0000-0000-0000E1000000}"/>
    <cellStyle name="Nota 40" xfId="229" xr:uid="{00000000-0005-0000-0000-0000E2000000}"/>
    <cellStyle name="Nota 41" xfId="230" xr:uid="{00000000-0005-0000-0000-0000E3000000}"/>
    <cellStyle name="Nota 42" xfId="231" xr:uid="{00000000-0005-0000-0000-0000E4000000}"/>
    <cellStyle name="Nota 43" xfId="232" xr:uid="{00000000-0005-0000-0000-0000E5000000}"/>
    <cellStyle name="Nota 44" xfId="233" xr:uid="{00000000-0005-0000-0000-0000E6000000}"/>
    <cellStyle name="Nota 45" xfId="234" xr:uid="{00000000-0005-0000-0000-0000E7000000}"/>
    <cellStyle name="Nota 46" xfId="235" xr:uid="{00000000-0005-0000-0000-0000E8000000}"/>
    <cellStyle name="Nota 47" xfId="236" xr:uid="{00000000-0005-0000-0000-0000E9000000}"/>
    <cellStyle name="Nota 48" xfId="237" xr:uid="{00000000-0005-0000-0000-0000EA000000}"/>
    <cellStyle name="Nota 49" xfId="238" xr:uid="{00000000-0005-0000-0000-0000EB000000}"/>
    <cellStyle name="Nota 5" xfId="239" xr:uid="{00000000-0005-0000-0000-0000EC000000}"/>
    <cellStyle name="Nota 50" xfId="240" xr:uid="{00000000-0005-0000-0000-0000ED000000}"/>
    <cellStyle name="Nota 51" xfId="241" xr:uid="{00000000-0005-0000-0000-0000EE000000}"/>
    <cellStyle name="Nota 52" xfId="242" xr:uid="{00000000-0005-0000-0000-0000EF000000}"/>
    <cellStyle name="Nota 53" xfId="243" xr:uid="{00000000-0005-0000-0000-0000F0000000}"/>
    <cellStyle name="Nota 54" xfId="244" xr:uid="{00000000-0005-0000-0000-0000F1000000}"/>
    <cellStyle name="Nota 55" xfId="245" xr:uid="{00000000-0005-0000-0000-0000F2000000}"/>
    <cellStyle name="Nota 6" xfId="246" xr:uid="{00000000-0005-0000-0000-0000F3000000}"/>
    <cellStyle name="Nota 7" xfId="247" xr:uid="{00000000-0005-0000-0000-0000F4000000}"/>
    <cellStyle name="Nota 8" xfId="248" xr:uid="{00000000-0005-0000-0000-0000F5000000}"/>
    <cellStyle name="Nota 9" xfId="249" xr:uid="{00000000-0005-0000-0000-0000F6000000}"/>
    <cellStyle name="Note" xfId="250" xr:uid="{00000000-0005-0000-0000-0000F7000000}"/>
    <cellStyle name="Output" xfId="251" xr:uid="{00000000-0005-0000-0000-0000F8000000}"/>
    <cellStyle name="Percentual" xfId="252" xr:uid="{00000000-0005-0000-0000-0000F9000000}"/>
    <cellStyle name="Ponto" xfId="253" xr:uid="{00000000-0005-0000-0000-0000FA000000}"/>
    <cellStyle name="Porcentagem" xfId="271" builtinId="5"/>
    <cellStyle name="Porcentagem 2" xfId="11" xr:uid="{00000000-0005-0000-0000-0000FC000000}"/>
    <cellStyle name="Result" xfId="254" xr:uid="{00000000-0005-0000-0000-0000FD000000}"/>
    <cellStyle name="Result2" xfId="255" xr:uid="{00000000-0005-0000-0000-0000FE000000}"/>
    <cellStyle name="Separador de milhares 2" xfId="6" xr:uid="{00000000-0005-0000-0000-0000FF000000}"/>
    <cellStyle name="Separador de milhares 2 2" xfId="256" xr:uid="{00000000-0005-0000-0000-000000010000}"/>
    <cellStyle name="Separador de milhares 3" xfId="257" xr:uid="{00000000-0005-0000-0000-000001010000}"/>
    <cellStyle name="Separador de milhares 3 2" xfId="258" xr:uid="{00000000-0005-0000-0000-000002010000}"/>
    <cellStyle name="Separador de milhares 4" xfId="259" xr:uid="{00000000-0005-0000-0000-000003010000}"/>
    <cellStyle name="Separador de milhares 5" xfId="260" xr:uid="{00000000-0005-0000-0000-000004010000}"/>
    <cellStyle name="Separador de milhares 6" xfId="261" xr:uid="{00000000-0005-0000-0000-000005010000}"/>
    <cellStyle name="Separador de milhares 7" xfId="262" xr:uid="{00000000-0005-0000-0000-000006010000}"/>
    <cellStyle name="Separador de milhares 8" xfId="263" xr:uid="{00000000-0005-0000-0000-000007010000}"/>
    <cellStyle name="Title" xfId="264" xr:uid="{00000000-0005-0000-0000-000008010000}"/>
    <cellStyle name="Título 1 1" xfId="265" xr:uid="{00000000-0005-0000-0000-000009010000}"/>
    <cellStyle name="Titulo1" xfId="266" xr:uid="{00000000-0005-0000-0000-00000A010000}"/>
    <cellStyle name="Titulo2" xfId="267" xr:uid="{00000000-0005-0000-0000-00000B010000}"/>
    <cellStyle name="UN" xfId="268" xr:uid="{00000000-0005-0000-0000-00000C010000}"/>
    <cellStyle name="UN." xfId="269" xr:uid="{00000000-0005-0000-0000-00000D010000}"/>
    <cellStyle name="Vírgula 2" xfId="3" xr:uid="{00000000-0005-0000-0000-00000E010000}"/>
    <cellStyle name="Warning Text" xfId="270" xr:uid="{00000000-0005-0000-0000-00000F010000}"/>
  </cellStyles>
  <dxfs count="40"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  <dxf>
      <fill>
        <patternFill>
          <bgColor rgb="FF00B050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E19"/>
  <sheetViews>
    <sheetView tabSelected="1" topLeftCell="C1" zoomScale="190" zoomScaleNormal="190" zoomScaleSheetLayoutView="100" workbookViewId="0">
      <selection activeCell="C26" sqref="C26"/>
    </sheetView>
  </sheetViews>
  <sheetFormatPr defaultColWidth="9.140625" defaultRowHeight="15"/>
  <cols>
    <col min="1" max="1" width="8.7109375" style="1" customWidth="1"/>
    <col min="2" max="2" width="43.42578125" style="15" customWidth="1"/>
    <col min="3" max="3" width="19.7109375" style="21" customWidth="1"/>
    <col min="4" max="4" width="18.28515625" style="15" customWidth="1"/>
    <col min="5" max="5" width="24" style="15" customWidth="1"/>
    <col min="6" max="16384" width="9.140625" style="15"/>
  </cols>
  <sheetData>
    <row r="1" spans="1:5" ht="29.25" customHeight="1">
      <c r="A1" s="124" t="s">
        <v>355</v>
      </c>
      <c r="B1" s="125"/>
      <c r="C1" s="125"/>
      <c r="D1" s="125"/>
    </row>
    <row r="2" spans="1:5" ht="30">
      <c r="A2" s="81" t="s">
        <v>357</v>
      </c>
      <c r="B2" s="82" t="s">
        <v>3</v>
      </c>
      <c r="C2" s="83" t="s">
        <v>873</v>
      </c>
      <c r="D2" s="83" t="s">
        <v>874</v>
      </c>
    </row>
    <row r="3" spans="1:5">
      <c r="A3" s="84" t="s">
        <v>412</v>
      </c>
      <c r="B3" s="85" t="s">
        <v>13</v>
      </c>
      <c r="C3" s="86">
        <f>VALOR_MENSAL_MO*(1+TAXA_LDI)</f>
        <v>311150.24838504504</v>
      </c>
      <c r="D3" s="86">
        <f>C3*12</f>
        <v>3733802.9806205407</v>
      </c>
    </row>
    <row r="4" spans="1:5">
      <c r="A4" s="84" t="s">
        <v>529</v>
      </c>
      <c r="B4" s="85" t="s">
        <v>530</v>
      </c>
      <c r="C4" s="86">
        <f t="shared" ref="C4:C10" si="0">D4/12</f>
        <v>18520.408163265311</v>
      </c>
      <c r="D4" s="86">
        <f>VALOR_EXAMES_SEGURANCA_TRABALHO_1ANO*(1+TAXA_LDI)</f>
        <v>222244.89795918373</v>
      </c>
    </row>
    <row r="5" spans="1:5">
      <c r="A5" s="84" t="s">
        <v>413</v>
      </c>
      <c r="B5" s="85" t="s">
        <v>356</v>
      </c>
      <c r="C5" s="86">
        <f t="shared" si="0"/>
        <v>13139.6268367347</v>
      </c>
      <c r="D5" s="86">
        <f>VALOR_EPIS_1ANO*(1+TAXA_LDI)</f>
        <v>157675.5220408164</v>
      </c>
    </row>
    <row r="6" spans="1:5">
      <c r="A6" s="84" t="s">
        <v>414</v>
      </c>
      <c r="B6" s="85" t="s">
        <v>408</v>
      </c>
      <c r="C6" s="86">
        <f t="shared" si="0"/>
        <v>43268.438804081648</v>
      </c>
      <c r="D6" s="86">
        <f>VALOR_UTENSILIOS_HIGIENIZACAO_1ANO*(1+TAXA_LDI)</f>
        <v>519221.26564897975</v>
      </c>
    </row>
    <row r="7" spans="1:5">
      <c r="A7" s="84" t="s">
        <v>415</v>
      </c>
      <c r="B7" s="85" t="s">
        <v>409</v>
      </c>
      <c r="C7" s="86">
        <f t="shared" si="0"/>
        <v>62800.734183673492</v>
      </c>
      <c r="D7" s="86">
        <f>VALOR_INSUMOS_HIGIENIZACAO_1ANO*(1+TAXA_LDI)</f>
        <v>753608.81020408194</v>
      </c>
    </row>
    <row r="8" spans="1:5">
      <c r="A8" s="84" t="s">
        <v>416</v>
      </c>
      <c r="B8" s="85" t="s">
        <v>410</v>
      </c>
      <c r="C8" s="86">
        <f t="shared" si="0"/>
        <v>5793.8088775510196</v>
      </c>
      <c r="D8" s="86">
        <f>VALOR_INSUMOS_CONSERVACAO_1ANO*(1+TAXA_LDI)</f>
        <v>69525.706530612239</v>
      </c>
    </row>
    <row r="9" spans="1:5">
      <c r="A9" s="84" t="s">
        <v>417</v>
      </c>
      <c r="B9" s="85" t="s">
        <v>644</v>
      </c>
      <c r="C9" s="86">
        <f t="shared" si="0"/>
        <v>29445.585417586855</v>
      </c>
      <c r="D9" s="86">
        <f>VALOR_FORROS_PINTURAS_1ANO*(1+TAXA_LDI)</f>
        <v>353347.02501104225</v>
      </c>
    </row>
    <row r="10" spans="1:5">
      <c r="A10" s="84" t="s">
        <v>643</v>
      </c>
      <c r="B10" s="85" t="s">
        <v>411</v>
      </c>
      <c r="C10" s="86">
        <f t="shared" si="0"/>
        <v>53578.205781623583</v>
      </c>
      <c r="D10" s="86">
        <f>VALOT_TOTAL_PISOS_1ANO*(1+TAXA_LDI)</f>
        <v>642938.46937948302</v>
      </c>
    </row>
    <row r="11" spans="1:5" s="8" customFormat="1" ht="23.25" customHeight="1" thickBot="1">
      <c r="A11" s="122" t="s">
        <v>358</v>
      </c>
      <c r="B11" s="123"/>
      <c r="C11" s="87">
        <f>SUM(C3:C10)</f>
        <v>537697.05644956161</v>
      </c>
      <c r="D11" s="87">
        <f>SUM(D3:D10)</f>
        <v>6452364.6773947403</v>
      </c>
    </row>
    <row r="15" spans="1:5">
      <c r="E15" s="66" t="s">
        <v>864</v>
      </c>
    </row>
    <row r="19" spans="3:3">
      <c r="C19" s="74"/>
    </row>
  </sheetData>
  <mergeCells count="2">
    <mergeCell ref="A11:B11"/>
    <mergeCell ref="A1:D1"/>
  </mergeCells>
  <printOptions horizontalCentered="1"/>
  <pageMargins left="0.51181102362204722" right="0.51181102362204722" top="1.1811023622047245" bottom="0.78740157480314965" header="0.31496062992125984" footer="0.31496062992125984"/>
  <pageSetup paperSize="9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  <pageSetUpPr fitToPage="1"/>
  </sheetPr>
  <dimension ref="A1:H79"/>
  <sheetViews>
    <sheetView view="pageBreakPreview" topLeftCell="A70" zoomScale="115" zoomScaleNormal="100" zoomScaleSheetLayoutView="115" workbookViewId="0">
      <selection activeCell="F79" sqref="F79"/>
    </sheetView>
  </sheetViews>
  <sheetFormatPr defaultColWidth="9.140625" defaultRowHeight="15"/>
  <cols>
    <col min="1" max="1" width="6.5703125" style="3" customWidth="1"/>
    <col min="2" max="2" width="55.28515625" style="7" customWidth="1"/>
    <col min="3" max="3" width="5.5703125" style="7" customWidth="1"/>
    <col min="4" max="4" width="17.28515625" style="10" customWidth="1"/>
    <col min="5" max="5" width="18.140625" style="21" customWidth="1"/>
    <col min="6" max="6" width="19" style="22" customWidth="1"/>
    <col min="7" max="7" width="9.140625" style="15"/>
    <col min="8" max="8" width="12.140625" style="15" bestFit="1" customWidth="1"/>
    <col min="9" max="9" width="24" style="15" customWidth="1"/>
    <col min="10" max="16384" width="9.140625" style="15"/>
  </cols>
  <sheetData>
    <row r="1" spans="1:8" ht="18.75">
      <c r="A1" s="141" t="s">
        <v>642</v>
      </c>
      <c r="B1" s="142"/>
      <c r="C1" s="142"/>
      <c r="D1" s="142"/>
      <c r="E1" s="142"/>
      <c r="F1" s="142"/>
      <c r="G1" s="62"/>
      <c r="H1" s="62"/>
    </row>
    <row r="2" spans="1:8" ht="45">
      <c r="A2" s="129" t="s">
        <v>3</v>
      </c>
      <c r="B2" s="130"/>
      <c r="C2" s="14" t="s">
        <v>0</v>
      </c>
      <c r="D2" s="70" t="s">
        <v>877</v>
      </c>
      <c r="E2" s="71" t="s">
        <v>50</v>
      </c>
      <c r="F2" s="71" t="s">
        <v>880</v>
      </c>
      <c r="G2" s="47"/>
      <c r="H2" s="47"/>
    </row>
    <row r="3" spans="1:8" s="18" customFormat="1">
      <c r="A3" s="38" t="s">
        <v>822</v>
      </c>
      <c r="B3" s="4" t="s">
        <v>716</v>
      </c>
      <c r="C3" s="4"/>
      <c r="D3" s="31"/>
      <c r="E3" s="17"/>
      <c r="F3" s="60"/>
    </row>
    <row r="4" spans="1:8" s="18" customFormat="1" ht="30">
      <c r="A4" s="49" t="s">
        <v>823</v>
      </c>
      <c r="B4" s="11" t="s">
        <v>954</v>
      </c>
      <c r="C4" s="12" t="s">
        <v>4</v>
      </c>
      <c r="D4" s="13">
        <v>30</v>
      </c>
      <c r="E4" s="102">
        <v>153.22999999999999</v>
      </c>
      <c r="F4" s="102">
        <f t="shared" ref="F4:F20" si="0">E4*D4</f>
        <v>4596.8999999999996</v>
      </c>
      <c r="H4" s="116"/>
    </row>
    <row r="5" spans="1:8" s="18" customFormat="1" ht="45">
      <c r="A5" s="49" t="s">
        <v>824</v>
      </c>
      <c r="B5" s="11" t="s">
        <v>702</v>
      </c>
      <c r="C5" s="12" t="s">
        <v>701</v>
      </c>
      <c r="D5" s="13">
        <v>50</v>
      </c>
      <c r="E5" s="102">
        <v>28.43</v>
      </c>
      <c r="F5" s="102">
        <f t="shared" si="0"/>
        <v>1421.5</v>
      </c>
      <c r="H5" s="116"/>
    </row>
    <row r="6" spans="1:8" s="18" customFormat="1">
      <c r="A6" s="49" t="s">
        <v>825</v>
      </c>
      <c r="B6" s="11" t="s">
        <v>700</v>
      </c>
      <c r="C6" s="12" t="s">
        <v>701</v>
      </c>
      <c r="D6" s="13">
        <v>100</v>
      </c>
      <c r="E6" s="102">
        <v>23.58</v>
      </c>
      <c r="F6" s="102">
        <f t="shared" si="0"/>
        <v>2358</v>
      </c>
      <c r="H6" s="116"/>
    </row>
    <row r="7" spans="1:8" s="18" customFormat="1" ht="30">
      <c r="A7" s="49" t="s">
        <v>826</v>
      </c>
      <c r="B7" s="11" t="s">
        <v>612</v>
      </c>
      <c r="C7" s="12" t="s">
        <v>185</v>
      </c>
      <c r="D7" s="13">
        <v>15</v>
      </c>
      <c r="E7" s="102">
        <v>11.97</v>
      </c>
      <c r="F7" s="102">
        <f t="shared" si="0"/>
        <v>179.55</v>
      </c>
      <c r="H7" s="116"/>
    </row>
    <row r="8" spans="1:8" s="18" customFormat="1" ht="30">
      <c r="A8" s="49" t="s">
        <v>827</v>
      </c>
      <c r="B8" s="11" t="s">
        <v>611</v>
      </c>
      <c r="C8" s="12" t="s">
        <v>185</v>
      </c>
      <c r="D8" s="13">
        <v>15</v>
      </c>
      <c r="E8" s="102">
        <v>5.99</v>
      </c>
      <c r="F8" s="102">
        <f t="shared" si="0"/>
        <v>89.850000000000009</v>
      </c>
      <c r="H8" s="116"/>
    </row>
    <row r="9" spans="1:8" s="18" customFormat="1" ht="30">
      <c r="A9" s="49" t="s">
        <v>828</v>
      </c>
      <c r="B9" s="11" t="s">
        <v>570</v>
      </c>
      <c r="C9" s="12" t="s">
        <v>563</v>
      </c>
      <c r="D9" s="13">
        <v>90</v>
      </c>
      <c r="E9" s="102">
        <v>30.5</v>
      </c>
      <c r="F9" s="102">
        <f t="shared" si="0"/>
        <v>2745</v>
      </c>
      <c r="H9" s="116"/>
    </row>
    <row r="10" spans="1:8" s="18" customFormat="1">
      <c r="A10" s="49" t="s">
        <v>829</v>
      </c>
      <c r="B10" s="11" t="s">
        <v>443</v>
      </c>
      <c r="C10" s="12" t="s">
        <v>61</v>
      </c>
      <c r="D10" s="13">
        <v>120</v>
      </c>
      <c r="E10" s="102">
        <v>4.5199999999999996</v>
      </c>
      <c r="F10" s="102">
        <f t="shared" si="0"/>
        <v>542.4</v>
      </c>
      <c r="H10" s="116"/>
    </row>
    <row r="11" spans="1:8" s="18" customFormat="1" ht="30">
      <c r="A11" s="49" t="s">
        <v>830</v>
      </c>
      <c r="B11" s="11" t="s">
        <v>610</v>
      </c>
      <c r="C11" s="12" t="s">
        <v>4</v>
      </c>
      <c r="D11" s="13">
        <v>15</v>
      </c>
      <c r="E11" s="102">
        <v>31.19</v>
      </c>
      <c r="F11" s="102">
        <f t="shared" si="0"/>
        <v>467.85</v>
      </c>
      <c r="H11" s="116"/>
    </row>
    <row r="12" spans="1:8" s="18" customFormat="1" ht="30">
      <c r="A12" s="49" t="s">
        <v>831</v>
      </c>
      <c r="B12" s="11" t="s">
        <v>573</v>
      </c>
      <c r="C12" s="12" t="s">
        <v>61</v>
      </c>
      <c r="D12" s="13">
        <v>50</v>
      </c>
      <c r="E12" s="102">
        <v>5.76</v>
      </c>
      <c r="F12" s="102">
        <f t="shared" si="0"/>
        <v>288</v>
      </c>
      <c r="H12" s="116"/>
    </row>
    <row r="13" spans="1:8" s="18" customFormat="1" ht="30">
      <c r="A13" s="49" t="s">
        <v>832</v>
      </c>
      <c r="B13" s="11" t="s">
        <v>609</v>
      </c>
      <c r="C13" s="12" t="s">
        <v>4</v>
      </c>
      <c r="D13" s="13">
        <v>25</v>
      </c>
      <c r="E13" s="102">
        <v>37.53</v>
      </c>
      <c r="F13" s="102">
        <f t="shared" si="0"/>
        <v>938.25</v>
      </c>
      <c r="H13" s="116"/>
    </row>
    <row r="14" spans="1:8" s="18" customFormat="1" ht="30">
      <c r="A14" s="49" t="s">
        <v>833</v>
      </c>
      <c r="B14" s="11" t="s">
        <v>714</v>
      </c>
      <c r="C14" s="12" t="s">
        <v>701</v>
      </c>
      <c r="D14" s="13">
        <v>20</v>
      </c>
      <c r="E14" s="102">
        <v>21.15</v>
      </c>
      <c r="F14" s="102">
        <f t="shared" si="0"/>
        <v>423</v>
      </c>
      <c r="H14" s="116"/>
    </row>
    <row r="15" spans="1:8" s="18" customFormat="1" ht="30">
      <c r="A15" s="49" t="s">
        <v>834</v>
      </c>
      <c r="B15" s="11" t="s">
        <v>713</v>
      </c>
      <c r="C15" s="12" t="s">
        <v>701</v>
      </c>
      <c r="D15" s="13">
        <v>40</v>
      </c>
      <c r="E15" s="102">
        <v>30.944915611310456</v>
      </c>
      <c r="F15" s="102">
        <f t="shared" si="0"/>
        <v>1237.7966244524182</v>
      </c>
      <c r="H15" s="116"/>
    </row>
    <row r="16" spans="1:8" s="18" customFormat="1" ht="30">
      <c r="A16" s="49" t="s">
        <v>835</v>
      </c>
      <c r="B16" s="11" t="s">
        <v>712</v>
      </c>
      <c r="C16" s="12" t="s">
        <v>701</v>
      </c>
      <c r="D16" s="13">
        <v>20</v>
      </c>
      <c r="E16" s="102">
        <v>36.19872131781478</v>
      </c>
      <c r="F16" s="102">
        <f t="shared" si="0"/>
        <v>723.97442635629557</v>
      </c>
      <c r="H16" s="116"/>
    </row>
    <row r="17" spans="1:8" s="18" customFormat="1" ht="30">
      <c r="A17" s="49" t="s">
        <v>836</v>
      </c>
      <c r="B17" s="64" t="s">
        <v>955</v>
      </c>
      <c r="C17" s="72" t="s">
        <v>4</v>
      </c>
      <c r="D17" s="73">
        <v>100</v>
      </c>
      <c r="E17" s="102">
        <v>49.911154211791072</v>
      </c>
      <c r="F17" s="102">
        <f t="shared" si="0"/>
        <v>4991.1154211791072</v>
      </c>
      <c r="H17" s="116"/>
    </row>
    <row r="18" spans="1:8" s="18" customFormat="1" ht="30">
      <c r="A18" s="49" t="s">
        <v>837</v>
      </c>
      <c r="B18" s="64" t="s">
        <v>572</v>
      </c>
      <c r="C18" s="72" t="s">
        <v>294</v>
      </c>
      <c r="D18" s="73">
        <v>120</v>
      </c>
      <c r="E18" s="102">
        <v>22.854054823293801</v>
      </c>
      <c r="F18" s="102">
        <f t="shared" si="0"/>
        <v>2742.4865787952563</v>
      </c>
      <c r="H18" s="116"/>
    </row>
    <row r="19" spans="1:8" s="18" customFormat="1">
      <c r="A19" s="49" t="s">
        <v>838</v>
      </c>
      <c r="B19" s="64" t="s">
        <v>571</v>
      </c>
      <c r="C19" s="72" t="s">
        <v>294</v>
      </c>
      <c r="D19" s="73">
        <v>14.399999999999999</v>
      </c>
      <c r="E19" s="102">
        <v>34.294216749206967</v>
      </c>
      <c r="F19" s="102">
        <f t="shared" si="0"/>
        <v>493.83672118858027</v>
      </c>
      <c r="H19" s="116"/>
    </row>
    <row r="20" spans="1:8" s="18" customFormat="1" ht="30">
      <c r="A20" s="49" t="s">
        <v>839</v>
      </c>
      <c r="B20" s="64" t="s">
        <v>613</v>
      </c>
      <c r="C20" s="72" t="s">
        <v>563</v>
      </c>
      <c r="D20" s="73">
        <v>60</v>
      </c>
      <c r="E20" s="102">
        <v>17.718459745185829</v>
      </c>
      <c r="F20" s="102">
        <f t="shared" si="0"/>
        <v>1063.1075847111497</v>
      </c>
      <c r="H20" s="116"/>
    </row>
    <row r="21" spans="1:8" s="18" customFormat="1">
      <c r="A21" s="38" t="s">
        <v>840</v>
      </c>
      <c r="B21" s="4" t="s">
        <v>726</v>
      </c>
      <c r="C21" s="4"/>
      <c r="D21" s="31"/>
      <c r="E21" s="96"/>
      <c r="F21" s="105"/>
      <c r="H21" s="116"/>
    </row>
    <row r="22" spans="1:8" s="18" customFormat="1">
      <c r="A22" s="49" t="s">
        <v>311</v>
      </c>
      <c r="B22" s="64" t="s">
        <v>646</v>
      </c>
      <c r="C22" s="72" t="s">
        <v>4</v>
      </c>
      <c r="D22" s="73">
        <v>10</v>
      </c>
      <c r="E22" s="102">
        <v>18.23</v>
      </c>
      <c r="F22" s="102">
        <f t="shared" ref="F22:F50" si="1">E22*D22</f>
        <v>182.3</v>
      </c>
      <c r="H22" s="116"/>
    </row>
    <row r="23" spans="1:8" s="18" customFormat="1" ht="30">
      <c r="A23" s="49" t="s">
        <v>505</v>
      </c>
      <c r="B23" s="64" t="s">
        <v>647</v>
      </c>
      <c r="C23" s="72" t="s">
        <v>4</v>
      </c>
      <c r="D23" s="73">
        <v>1</v>
      </c>
      <c r="E23" s="102">
        <v>744.1</v>
      </c>
      <c r="F23" s="102">
        <f t="shared" si="1"/>
        <v>744.1</v>
      </c>
      <c r="H23" s="116"/>
    </row>
    <row r="24" spans="1:8" s="18" customFormat="1" ht="30">
      <c r="A24" s="49" t="s">
        <v>506</v>
      </c>
      <c r="B24" s="64" t="s">
        <v>649</v>
      </c>
      <c r="C24" s="72" t="s">
        <v>4</v>
      </c>
      <c r="D24" s="73">
        <v>2</v>
      </c>
      <c r="E24" s="102">
        <v>57</v>
      </c>
      <c r="F24" s="102">
        <f t="shared" si="1"/>
        <v>114</v>
      </c>
      <c r="H24" s="116"/>
    </row>
    <row r="25" spans="1:8" s="18" customFormat="1" ht="30">
      <c r="A25" s="49" t="s">
        <v>507</v>
      </c>
      <c r="B25" s="64" t="s">
        <v>648</v>
      </c>
      <c r="C25" s="72" t="s">
        <v>4</v>
      </c>
      <c r="D25" s="73">
        <v>2</v>
      </c>
      <c r="E25" s="102">
        <v>36.979999999999997</v>
      </c>
      <c r="F25" s="102">
        <f t="shared" si="1"/>
        <v>73.959999999999994</v>
      </c>
      <c r="H25" s="116"/>
    </row>
    <row r="26" spans="1:8" s="18" customFormat="1" ht="30">
      <c r="A26" s="49" t="s">
        <v>561</v>
      </c>
      <c r="B26" s="64" t="s">
        <v>650</v>
      </c>
      <c r="C26" s="72" t="s">
        <v>4</v>
      </c>
      <c r="D26" s="73">
        <v>6</v>
      </c>
      <c r="E26" s="102">
        <v>10.4</v>
      </c>
      <c r="F26" s="102">
        <f t="shared" si="1"/>
        <v>62.400000000000006</v>
      </c>
      <c r="H26" s="116"/>
    </row>
    <row r="27" spans="1:8" s="18" customFormat="1" ht="30">
      <c r="A27" s="49" t="s">
        <v>562</v>
      </c>
      <c r="B27" s="64" t="s">
        <v>652</v>
      </c>
      <c r="C27" s="72" t="s">
        <v>4</v>
      </c>
      <c r="D27" s="73">
        <v>6</v>
      </c>
      <c r="E27" s="102">
        <v>22.24</v>
      </c>
      <c r="F27" s="102">
        <f t="shared" si="1"/>
        <v>133.44</v>
      </c>
      <c r="H27" s="116"/>
    </row>
    <row r="28" spans="1:8" s="18" customFormat="1" ht="30">
      <c r="A28" s="49" t="s">
        <v>564</v>
      </c>
      <c r="B28" s="64" t="s">
        <v>651</v>
      </c>
      <c r="C28" s="72" t="s">
        <v>4</v>
      </c>
      <c r="D28" s="73">
        <v>6</v>
      </c>
      <c r="E28" s="102">
        <v>24.61</v>
      </c>
      <c r="F28" s="102">
        <f t="shared" si="1"/>
        <v>147.66</v>
      </c>
      <c r="H28" s="116"/>
    </row>
    <row r="29" spans="1:8" s="18" customFormat="1">
      <c r="A29" s="49" t="s">
        <v>565</v>
      </c>
      <c r="B29" s="64" t="s">
        <v>645</v>
      </c>
      <c r="C29" s="72" t="s">
        <v>4</v>
      </c>
      <c r="D29" s="73">
        <v>2</v>
      </c>
      <c r="E29" s="102">
        <v>17.239999999999998</v>
      </c>
      <c r="F29" s="102">
        <f t="shared" si="1"/>
        <v>34.479999999999997</v>
      </c>
      <c r="H29" s="116"/>
    </row>
    <row r="30" spans="1:8" s="18" customFormat="1">
      <c r="A30" s="49" t="s">
        <v>567</v>
      </c>
      <c r="B30" s="64" t="s">
        <v>653</v>
      </c>
      <c r="C30" s="72" t="s">
        <v>4</v>
      </c>
      <c r="D30" s="73">
        <v>80</v>
      </c>
      <c r="E30" s="102">
        <v>11.02</v>
      </c>
      <c r="F30" s="102">
        <f t="shared" si="1"/>
        <v>881.59999999999991</v>
      </c>
      <c r="H30" s="116"/>
    </row>
    <row r="31" spans="1:8" s="18" customFormat="1">
      <c r="A31" s="49" t="s">
        <v>569</v>
      </c>
      <c r="B31" s="64" t="s">
        <v>654</v>
      </c>
      <c r="C31" s="72" t="s">
        <v>563</v>
      </c>
      <c r="D31" s="73">
        <v>80</v>
      </c>
      <c r="E31" s="102">
        <v>9.92</v>
      </c>
      <c r="F31" s="102">
        <f t="shared" si="1"/>
        <v>793.6</v>
      </c>
      <c r="H31" s="116"/>
    </row>
    <row r="32" spans="1:8" s="18" customFormat="1">
      <c r="A32" s="49" t="s">
        <v>581</v>
      </c>
      <c r="B32" s="64" t="s">
        <v>655</v>
      </c>
      <c r="C32" s="72" t="s">
        <v>563</v>
      </c>
      <c r="D32" s="73">
        <v>80</v>
      </c>
      <c r="E32" s="102">
        <v>13.62</v>
      </c>
      <c r="F32" s="102">
        <f t="shared" si="1"/>
        <v>1089.5999999999999</v>
      </c>
      <c r="H32" s="116"/>
    </row>
    <row r="33" spans="1:8" s="18" customFormat="1" ht="30">
      <c r="A33" s="49" t="s">
        <v>582</v>
      </c>
      <c r="B33" s="64" t="s">
        <v>656</v>
      </c>
      <c r="C33" s="72" t="s">
        <v>69</v>
      </c>
      <c r="D33" s="73">
        <v>10</v>
      </c>
      <c r="E33" s="102">
        <v>62.46</v>
      </c>
      <c r="F33" s="102">
        <f t="shared" si="1"/>
        <v>624.6</v>
      </c>
      <c r="H33" s="116"/>
    </row>
    <row r="34" spans="1:8" s="18" customFormat="1" ht="30">
      <c r="A34" s="49" t="s">
        <v>583</v>
      </c>
      <c r="B34" s="64" t="s">
        <v>658</v>
      </c>
      <c r="C34" s="72" t="s">
        <v>69</v>
      </c>
      <c r="D34" s="73">
        <v>10</v>
      </c>
      <c r="E34" s="102">
        <v>73.8</v>
      </c>
      <c r="F34" s="102">
        <f t="shared" si="1"/>
        <v>738</v>
      </c>
      <c r="H34" s="116"/>
    </row>
    <row r="35" spans="1:8" s="18" customFormat="1" ht="30">
      <c r="A35" s="49" t="s">
        <v>584</v>
      </c>
      <c r="B35" s="64" t="s">
        <v>657</v>
      </c>
      <c r="C35" s="72" t="s">
        <v>69</v>
      </c>
      <c r="D35" s="73">
        <v>10</v>
      </c>
      <c r="E35" s="102">
        <v>81</v>
      </c>
      <c r="F35" s="102">
        <f t="shared" si="1"/>
        <v>810</v>
      </c>
      <c r="H35" s="116"/>
    </row>
    <row r="36" spans="1:8" s="18" customFormat="1" ht="30">
      <c r="A36" s="49" t="s">
        <v>585</v>
      </c>
      <c r="B36" s="64" t="s">
        <v>674</v>
      </c>
      <c r="C36" s="72" t="s">
        <v>4</v>
      </c>
      <c r="D36" s="73">
        <v>3</v>
      </c>
      <c r="E36" s="102">
        <v>125.52</v>
      </c>
      <c r="F36" s="102">
        <f t="shared" si="1"/>
        <v>376.56</v>
      </c>
      <c r="H36" s="116"/>
    </row>
    <row r="37" spans="1:8" s="18" customFormat="1">
      <c r="A37" s="49" t="s">
        <v>586</v>
      </c>
      <c r="B37" s="64" t="s">
        <v>663</v>
      </c>
      <c r="C37" s="72" t="s">
        <v>4</v>
      </c>
      <c r="D37" s="73">
        <v>3</v>
      </c>
      <c r="E37" s="102">
        <v>67.14</v>
      </c>
      <c r="F37" s="102">
        <f t="shared" si="1"/>
        <v>201.42000000000002</v>
      </c>
      <c r="H37" s="116"/>
    </row>
    <row r="38" spans="1:8" s="18" customFormat="1" ht="30">
      <c r="A38" s="49" t="s">
        <v>587</v>
      </c>
      <c r="B38" s="64" t="s">
        <v>662</v>
      </c>
      <c r="C38" s="72" t="s">
        <v>4</v>
      </c>
      <c r="D38" s="73">
        <v>1</v>
      </c>
      <c r="E38" s="102">
        <v>55.86</v>
      </c>
      <c r="F38" s="102">
        <f t="shared" si="1"/>
        <v>55.86</v>
      </c>
      <c r="H38" s="116"/>
    </row>
    <row r="39" spans="1:8" s="18" customFormat="1">
      <c r="A39" s="49" t="s">
        <v>588</v>
      </c>
      <c r="B39" s="64" t="s">
        <v>665</v>
      </c>
      <c r="C39" s="72" t="s">
        <v>563</v>
      </c>
      <c r="D39" s="73">
        <v>5</v>
      </c>
      <c r="E39" s="102">
        <v>59.66</v>
      </c>
      <c r="F39" s="102">
        <f t="shared" si="1"/>
        <v>298.29999999999995</v>
      </c>
      <c r="H39" s="116"/>
    </row>
    <row r="40" spans="1:8" s="18" customFormat="1">
      <c r="A40" s="49" t="s">
        <v>589</v>
      </c>
      <c r="B40" s="64" t="s">
        <v>659</v>
      </c>
      <c r="C40" s="72" t="s">
        <v>4</v>
      </c>
      <c r="D40" s="73">
        <v>25</v>
      </c>
      <c r="E40" s="102">
        <v>13.41</v>
      </c>
      <c r="F40" s="102">
        <f t="shared" si="1"/>
        <v>335.25</v>
      </c>
      <c r="H40" s="116"/>
    </row>
    <row r="41" spans="1:8" s="18" customFormat="1">
      <c r="A41" s="49" t="s">
        <v>590</v>
      </c>
      <c r="B41" s="64" t="s">
        <v>660</v>
      </c>
      <c r="C41" s="72" t="s">
        <v>4</v>
      </c>
      <c r="D41" s="73">
        <v>25</v>
      </c>
      <c r="E41" s="102">
        <v>41.07</v>
      </c>
      <c r="F41" s="102">
        <f t="shared" si="1"/>
        <v>1026.75</v>
      </c>
      <c r="H41" s="116"/>
    </row>
    <row r="42" spans="1:8" s="18" customFormat="1">
      <c r="A42" s="49" t="s">
        <v>591</v>
      </c>
      <c r="B42" s="64" t="s">
        <v>661</v>
      </c>
      <c r="C42" s="72" t="s">
        <v>4</v>
      </c>
      <c r="D42" s="73">
        <v>30</v>
      </c>
      <c r="E42" s="102">
        <v>17.71</v>
      </c>
      <c r="F42" s="102">
        <f t="shared" si="1"/>
        <v>531.30000000000007</v>
      </c>
      <c r="H42" s="116"/>
    </row>
    <row r="43" spans="1:8" s="18" customFormat="1">
      <c r="A43" s="49" t="s">
        <v>684</v>
      </c>
      <c r="B43" s="64" t="s">
        <v>667</v>
      </c>
      <c r="C43" s="72" t="s">
        <v>563</v>
      </c>
      <c r="D43" s="73">
        <v>30</v>
      </c>
      <c r="E43" s="102">
        <v>32.049999999999997</v>
      </c>
      <c r="F43" s="102">
        <f t="shared" si="1"/>
        <v>961.49999999999989</v>
      </c>
      <c r="H43" s="116"/>
    </row>
    <row r="44" spans="1:8" s="18" customFormat="1">
      <c r="A44" s="49" t="s">
        <v>685</v>
      </c>
      <c r="B44" s="64" t="s">
        <v>668</v>
      </c>
      <c r="C44" s="72" t="s">
        <v>563</v>
      </c>
      <c r="D44" s="73">
        <v>30</v>
      </c>
      <c r="E44" s="102">
        <v>22.16</v>
      </c>
      <c r="F44" s="102">
        <f t="shared" si="1"/>
        <v>664.8</v>
      </c>
      <c r="H44" s="116"/>
    </row>
    <row r="45" spans="1:8" s="18" customFormat="1">
      <c r="A45" s="49" t="s">
        <v>748</v>
      </c>
      <c r="B45" s="64" t="s">
        <v>666</v>
      </c>
      <c r="C45" s="72" t="s">
        <v>563</v>
      </c>
      <c r="D45" s="73">
        <v>30</v>
      </c>
      <c r="E45" s="102">
        <v>24.26</v>
      </c>
      <c r="F45" s="102">
        <f t="shared" si="1"/>
        <v>727.80000000000007</v>
      </c>
      <c r="H45" s="116"/>
    </row>
    <row r="46" spans="1:8" s="18" customFormat="1">
      <c r="A46" s="49" t="s">
        <v>841</v>
      </c>
      <c r="B46" s="64" t="s">
        <v>664</v>
      </c>
      <c r="C46" s="72" t="s">
        <v>563</v>
      </c>
      <c r="D46" s="73">
        <v>2</v>
      </c>
      <c r="E46" s="102">
        <v>149.59</v>
      </c>
      <c r="F46" s="102">
        <f t="shared" si="1"/>
        <v>299.18</v>
      </c>
      <c r="H46" s="116"/>
    </row>
    <row r="47" spans="1:8" s="18" customFormat="1" ht="30">
      <c r="A47" s="49" t="s">
        <v>842</v>
      </c>
      <c r="B47" s="64" t="s">
        <v>671</v>
      </c>
      <c r="C47" s="72" t="s">
        <v>4</v>
      </c>
      <c r="D47" s="73">
        <v>20</v>
      </c>
      <c r="E47" s="102">
        <v>10.3</v>
      </c>
      <c r="F47" s="102">
        <f t="shared" si="1"/>
        <v>206</v>
      </c>
      <c r="H47" s="116"/>
    </row>
    <row r="48" spans="1:8" s="18" customFormat="1" ht="30">
      <c r="A48" s="49" t="s">
        <v>843</v>
      </c>
      <c r="B48" s="64" t="s">
        <v>673</v>
      </c>
      <c r="C48" s="72" t="s">
        <v>4</v>
      </c>
      <c r="D48" s="73">
        <v>20</v>
      </c>
      <c r="E48" s="102">
        <v>10.77</v>
      </c>
      <c r="F48" s="102">
        <f t="shared" si="1"/>
        <v>215.39999999999998</v>
      </c>
      <c r="H48" s="116"/>
    </row>
    <row r="49" spans="1:8" s="18" customFormat="1">
      <c r="A49" s="49" t="s">
        <v>844</v>
      </c>
      <c r="B49" s="64" t="s">
        <v>670</v>
      </c>
      <c r="C49" s="72" t="s">
        <v>4</v>
      </c>
      <c r="D49" s="73">
        <v>20</v>
      </c>
      <c r="E49" s="102">
        <v>7.09</v>
      </c>
      <c r="F49" s="102">
        <f t="shared" si="1"/>
        <v>141.80000000000001</v>
      </c>
      <c r="H49" s="116"/>
    </row>
    <row r="50" spans="1:8" s="18" customFormat="1" ht="30">
      <c r="A50" s="49" t="s">
        <v>845</v>
      </c>
      <c r="B50" s="64" t="s">
        <v>672</v>
      </c>
      <c r="C50" s="72" t="s">
        <v>4</v>
      </c>
      <c r="D50" s="73">
        <v>20</v>
      </c>
      <c r="E50" s="102">
        <v>6.81</v>
      </c>
      <c r="F50" s="102">
        <f t="shared" si="1"/>
        <v>136.19999999999999</v>
      </c>
      <c r="H50" s="116"/>
    </row>
    <row r="51" spans="1:8" s="18" customFormat="1">
      <c r="A51" s="38" t="s">
        <v>312</v>
      </c>
      <c r="B51" s="4" t="s">
        <v>601</v>
      </c>
      <c r="C51" s="4"/>
      <c r="D51" s="31"/>
      <c r="E51" s="96"/>
      <c r="F51" s="105"/>
    </row>
    <row r="52" spans="1:8" s="18" customFormat="1">
      <c r="A52" s="49" t="s">
        <v>313</v>
      </c>
      <c r="B52" s="11" t="s">
        <v>444</v>
      </c>
      <c r="C52" s="12" t="s">
        <v>61</v>
      </c>
      <c r="D52" s="13">
        <v>150</v>
      </c>
      <c r="E52" s="102">
        <v>9.35</v>
      </c>
      <c r="F52" s="102">
        <f t="shared" ref="F52:F78" si="2">E52*D52</f>
        <v>1402.5</v>
      </c>
      <c r="H52" s="116"/>
    </row>
    <row r="53" spans="1:8" s="18" customFormat="1" ht="30">
      <c r="A53" s="49" t="s">
        <v>314</v>
      </c>
      <c r="B53" s="64" t="s">
        <v>733</v>
      </c>
      <c r="C53" s="72" t="s">
        <v>54</v>
      </c>
      <c r="D53" s="73">
        <v>15</v>
      </c>
      <c r="E53" s="102">
        <v>181.94</v>
      </c>
      <c r="F53" s="102">
        <f t="shared" si="2"/>
        <v>2729.1</v>
      </c>
      <c r="H53" s="116"/>
    </row>
    <row r="54" spans="1:8" s="18" customFormat="1" ht="30">
      <c r="A54" s="49" t="s">
        <v>315</v>
      </c>
      <c r="B54" s="64" t="s">
        <v>734</v>
      </c>
      <c r="C54" s="72" t="s">
        <v>54</v>
      </c>
      <c r="D54" s="73">
        <v>15</v>
      </c>
      <c r="E54" s="102">
        <v>121.94</v>
      </c>
      <c r="F54" s="102">
        <f t="shared" si="2"/>
        <v>1829.1</v>
      </c>
      <c r="H54" s="116"/>
    </row>
    <row r="55" spans="1:8" s="18" customFormat="1" ht="45">
      <c r="A55" s="49" t="s">
        <v>515</v>
      </c>
      <c r="B55" s="64" t="s">
        <v>750</v>
      </c>
      <c r="C55" s="72" t="s">
        <v>71</v>
      </c>
      <c r="D55" s="73">
        <v>8</v>
      </c>
      <c r="E55" s="102">
        <v>142.6</v>
      </c>
      <c r="F55" s="102">
        <f t="shared" si="2"/>
        <v>1140.8</v>
      </c>
      <c r="H55" s="116"/>
    </row>
    <row r="56" spans="1:8" s="18" customFormat="1">
      <c r="A56" s="49" t="s">
        <v>516</v>
      </c>
      <c r="B56" s="64" t="s">
        <v>735</v>
      </c>
      <c r="C56" s="72" t="s">
        <v>71</v>
      </c>
      <c r="D56" s="73">
        <v>35</v>
      </c>
      <c r="E56" s="102">
        <v>87.75</v>
      </c>
      <c r="F56" s="102">
        <f t="shared" si="2"/>
        <v>3071.25</v>
      </c>
      <c r="H56" s="116"/>
    </row>
    <row r="57" spans="1:8" s="18" customFormat="1">
      <c r="A57" s="49" t="s">
        <v>517</v>
      </c>
      <c r="B57" s="64" t="s">
        <v>736</v>
      </c>
      <c r="C57" s="72" t="s">
        <v>71</v>
      </c>
      <c r="D57" s="73">
        <v>35</v>
      </c>
      <c r="E57" s="102">
        <v>82.55</v>
      </c>
      <c r="F57" s="102">
        <f t="shared" si="2"/>
        <v>2889.25</v>
      </c>
      <c r="H57" s="116"/>
    </row>
    <row r="58" spans="1:8" s="18" customFormat="1" ht="30">
      <c r="A58" s="49" t="s">
        <v>518</v>
      </c>
      <c r="B58" s="64" t="s">
        <v>867</v>
      </c>
      <c r="C58" s="72" t="s">
        <v>71</v>
      </c>
      <c r="D58" s="73">
        <v>25</v>
      </c>
      <c r="E58" s="102">
        <v>713.06</v>
      </c>
      <c r="F58" s="102">
        <f t="shared" si="2"/>
        <v>17826.5</v>
      </c>
      <c r="H58" s="116"/>
    </row>
    <row r="59" spans="1:8" s="18" customFormat="1" ht="60">
      <c r="A59" s="49" t="s">
        <v>519</v>
      </c>
      <c r="B59" s="64" t="s">
        <v>737</v>
      </c>
      <c r="C59" s="72" t="s">
        <v>54</v>
      </c>
      <c r="D59" s="73">
        <v>40</v>
      </c>
      <c r="E59" s="102">
        <v>206.43</v>
      </c>
      <c r="F59" s="102">
        <f t="shared" si="2"/>
        <v>8257.2000000000007</v>
      </c>
      <c r="H59" s="116"/>
    </row>
    <row r="60" spans="1:8" s="18" customFormat="1" ht="75">
      <c r="A60" s="49" t="s">
        <v>520</v>
      </c>
      <c r="B60" s="64" t="s">
        <v>738</v>
      </c>
      <c r="C60" s="72" t="s">
        <v>54</v>
      </c>
      <c r="D60" s="73">
        <v>70</v>
      </c>
      <c r="E60" s="102">
        <v>375.4</v>
      </c>
      <c r="F60" s="102">
        <f t="shared" si="2"/>
        <v>26278</v>
      </c>
      <c r="H60" s="116"/>
    </row>
    <row r="61" spans="1:8" s="18" customFormat="1" ht="75">
      <c r="A61" s="49" t="s">
        <v>846</v>
      </c>
      <c r="B61" s="64" t="s">
        <v>739</v>
      </c>
      <c r="C61" s="72" t="s">
        <v>54</v>
      </c>
      <c r="D61" s="73">
        <v>35</v>
      </c>
      <c r="E61" s="102">
        <v>491.39</v>
      </c>
      <c r="F61" s="102">
        <f t="shared" si="2"/>
        <v>17198.649999999998</v>
      </c>
      <c r="H61" s="116"/>
    </row>
    <row r="62" spans="1:8" s="18" customFormat="1" ht="60">
      <c r="A62" s="49" t="s">
        <v>847</v>
      </c>
      <c r="B62" s="64" t="s">
        <v>740</v>
      </c>
      <c r="C62" s="72" t="s">
        <v>54</v>
      </c>
      <c r="D62" s="73">
        <v>40</v>
      </c>
      <c r="E62" s="102">
        <v>491.39</v>
      </c>
      <c r="F62" s="102">
        <f t="shared" si="2"/>
        <v>19655.599999999999</v>
      </c>
      <c r="H62" s="116"/>
    </row>
    <row r="63" spans="1:8" s="18" customFormat="1" ht="90">
      <c r="A63" s="49" t="s">
        <v>848</v>
      </c>
      <c r="B63" s="64" t="s">
        <v>741</v>
      </c>
      <c r="C63" s="72" t="s">
        <v>54</v>
      </c>
      <c r="D63" s="73">
        <v>15</v>
      </c>
      <c r="E63" s="102">
        <v>776.01</v>
      </c>
      <c r="F63" s="102">
        <f t="shared" si="2"/>
        <v>11640.15</v>
      </c>
      <c r="H63" s="116"/>
    </row>
    <row r="64" spans="1:8" s="18" customFormat="1" ht="75">
      <c r="A64" s="49" t="s">
        <v>849</v>
      </c>
      <c r="B64" s="64" t="s">
        <v>754</v>
      </c>
      <c r="C64" s="72" t="s">
        <v>54</v>
      </c>
      <c r="D64" s="73">
        <v>15</v>
      </c>
      <c r="E64" s="102">
        <v>609.96</v>
      </c>
      <c r="F64" s="102">
        <f t="shared" si="2"/>
        <v>9149.4000000000015</v>
      </c>
      <c r="H64" s="116"/>
    </row>
    <row r="65" spans="1:8" s="18" customFormat="1" ht="75">
      <c r="A65" s="49" t="s">
        <v>850</v>
      </c>
      <c r="B65" s="64" t="s">
        <v>756</v>
      </c>
      <c r="C65" s="72" t="s">
        <v>54</v>
      </c>
      <c r="D65" s="73">
        <v>40</v>
      </c>
      <c r="E65" s="102">
        <v>489.36</v>
      </c>
      <c r="F65" s="102">
        <f t="shared" si="2"/>
        <v>19574.400000000001</v>
      </c>
      <c r="H65" s="116"/>
    </row>
    <row r="66" spans="1:8" s="18" customFormat="1" ht="45">
      <c r="A66" s="49" t="s">
        <v>851</v>
      </c>
      <c r="B66" s="64" t="s">
        <v>742</v>
      </c>
      <c r="C66" s="72" t="s">
        <v>54</v>
      </c>
      <c r="D66" s="73">
        <v>30</v>
      </c>
      <c r="E66" s="102">
        <v>719.07</v>
      </c>
      <c r="F66" s="102">
        <f t="shared" si="2"/>
        <v>21572.100000000002</v>
      </c>
      <c r="H66" s="116"/>
    </row>
    <row r="67" spans="1:8" s="18" customFormat="1" ht="90">
      <c r="A67" s="49" t="s">
        <v>852</v>
      </c>
      <c r="B67" s="64" t="s">
        <v>753</v>
      </c>
      <c r="C67" s="72" t="s">
        <v>54</v>
      </c>
      <c r="D67" s="73">
        <v>10</v>
      </c>
      <c r="E67" s="102">
        <v>684.72</v>
      </c>
      <c r="F67" s="102">
        <f t="shared" si="2"/>
        <v>6847.2000000000007</v>
      </c>
      <c r="H67" s="116"/>
    </row>
    <row r="68" spans="1:8" s="18" customFormat="1" ht="60">
      <c r="A68" s="49" t="s">
        <v>853</v>
      </c>
      <c r="B68" s="64" t="s">
        <v>757</v>
      </c>
      <c r="C68" s="72" t="s">
        <v>54</v>
      </c>
      <c r="D68" s="73">
        <v>10</v>
      </c>
      <c r="E68" s="102">
        <v>281.83</v>
      </c>
      <c r="F68" s="102">
        <f t="shared" si="2"/>
        <v>2818.2999999999997</v>
      </c>
      <c r="H68" s="116"/>
    </row>
    <row r="69" spans="1:8" s="18" customFormat="1" ht="75">
      <c r="A69" s="49" t="s">
        <v>854</v>
      </c>
      <c r="B69" s="64" t="s">
        <v>751</v>
      </c>
      <c r="C69" s="72" t="s">
        <v>54</v>
      </c>
      <c r="D69" s="73">
        <v>40</v>
      </c>
      <c r="E69" s="102">
        <v>128.6</v>
      </c>
      <c r="F69" s="102">
        <f t="shared" si="2"/>
        <v>5144</v>
      </c>
      <c r="H69" s="116"/>
    </row>
    <row r="70" spans="1:8" s="18" customFormat="1" ht="45">
      <c r="A70" s="49" t="s">
        <v>855</v>
      </c>
      <c r="B70" s="64" t="s">
        <v>743</v>
      </c>
      <c r="C70" s="72" t="s">
        <v>71</v>
      </c>
      <c r="D70" s="73">
        <v>25</v>
      </c>
      <c r="E70" s="102">
        <v>321.66000000000003</v>
      </c>
      <c r="F70" s="102">
        <f t="shared" si="2"/>
        <v>8041.5000000000009</v>
      </c>
      <c r="H70" s="116"/>
    </row>
    <row r="71" spans="1:8" s="18" customFormat="1" ht="60">
      <c r="A71" s="49" t="s">
        <v>856</v>
      </c>
      <c r="B71" s="64" t="s">
        <v>755</v>
      </c>
      <c r="C71" s="72" t="s">
        <v>71</v>
      </c>
      <c r="D71" s="73">
        <v>35</v>
      </c>
      <c r="E71" s="102">
        <v>144.16</v>
      </c>
      <c r="F71" s="102">
        <f t="shared" si="2"/>
        <v>5045.5999999999995</v>
      </c>
      <c r="H71" s="116"/>
    </row>
    <row r="72" spans="1:8" s="18" customFormat="1" ht="75">
      <c r="A72" s="49" t="s">
        <v>857</v>
      </c>
      <c r="B72" s="64" t="s">
        <v>758</v>
      </c>
      <c r="C72" s="72" t="s">
        <v>71</v>
      </c>
      <c r="D72" s="73">
        <v>20</v>
      </c>
      <c r="E72" s="102">
        <v>137.86000000000001</v>
      </c>
      <c r="F72" s="102">
        <f t="shared" si="2"/>
        <v>2757.2000000000003</v>
      </c>
      <c r="H72" s="116"/>
    </row>
    <row r="73" spans="1:8" s="18" customFormat="1" ht="60">
      <c r="A73" s="49" t="s">
        <v>858</v>
      </c>
      <c r="B73" s="64" t="s">
        <v>744</v>
      </c>
      <c r="C73" s="72" t="s">
        <v>54</v>
      </c>
      <c r="D73" s="73">
        <v>4</v>
      </c>
      <c r="E73" s="102">
        <v>436.63</v>
      </c>
      <c r="F73" s="102">
        <f t="shared" si="2"/>
        <v>1746.52</v>
      </c>
      <c r="H73" s="116"/>
    </row>
    <row r="74" spans="1:8" s="18" customFormat="1" ht="30">
      <c r="A74" s="49" t="s">
        <v>861</v>
      </c>
      <c r="B74" s="64" t="s">
        <v>866</v>
      </c>
      <c r="C74" s="72" t="s">
        <v>4</v>
      </c>
      <c r="D74" s="73">
        <v>80</v>
      </c>
      <c r="E74" s="102">
        <v>21.13</v>
      </c>
      <c r="F74" s="102">
        <f t="shared" si="2"/>
        <v>1690.3999999999999</v>
      </c>
      <c r="H74" s="116"/>
    </row>
    <row r="75" spans="1:8" s="18" customFormat="1" ht="30">
      <c r="A75" s="49" t="s">
        <v>862</v>
      </c>
      <c r="B75" s="64" t="s">
        <v>865</v>
      </c>
      <c r="C75" s="72" t="s">
        <v>4</v>
      </c>
      <c r="D75" s="73">
        <v>20</v>
      </c>
      <c r="E75" s="102">
        <v>23.26</v>
      </c>
      <c r="F75" s="102">
        <f t="shared" si="2"/>
        <v>465.20000000000005</v>
      </c>
      <c r="H75" s="116"/>
    </row>
    <row r="76" spans="1:8" s="18" customFormat="1" ht="75">
      <c r="A76" s="49" t="s">
        <v>863</v>
      </c>
      <c r="B76" s="64" t="s">
        <v>749</v>
      </c>
      <c r="C76" s="72" t="s">
        <v>54</v>
      </c>
      <c r="D76" s="73">
        <v>15</v>
      </c>
      <c r="E76" s="102">
        <v>200.25</v>
      </c>
      <c r="F76" s="102">
        <f t="shared" si="2"/>
        <v>3003.75</v>
      </c>
      <c r="H76" s="116"/>
    </row>
    <row r="77" spans="1:8" s="18" customFormat="1" ht="30">
      <c r="A77" s="49" t="s">
        <v>976</v>
      </c>
      <c r="B77" s="64" t="s">
        <v>979</v>
      </c>
      <c r="C77" s="72" t="s">
        <v>54</v>
      </c>
      <c r="D77" s="73">
        <v>25</v>
      </c>
      <c r="E77" s="106">
        <v>407.64</v>
      </c>
      <c r="F77" s="102">
        <f t="shared" si="2"/>
        <v>10191</v>
      </c>
      <c r="H77" s="116"/>
    </row>
    <row r="78" spans="1:8" s="18" customFormat="1" ht="45">
      <c r="A78" s="49" t="s">
        <v>977</v>
      </c>
      <c r="B78" s="64" t="s">
        <v>978</v>
      </c>
      <c r="C78" s="72" t="s">
        <v>54</v>
      </c>
      <c r="D78" s="73">
        <v>25</v>
      </c>
      <c r="E78" s="106">
        <v>498.33</v>
      </c>
      <c r="F78" s="102">
        <f t="shared" si="2"/>
        <v>12458.25</v>
      </c>
      <c r="H78" s="116"/>
    </row>
    <row r="79" spans="1:8" s="8" customFormat="1" ht="35.1" customHeight="1" thickBot="1">
      <c r="A79" s="139" t="s">
        <v>364</v>
      </c>
      <c r="B79" s="140"/>
      <c r="C79" s="140"/>
      <c r="D79" s="140"/>
      <c r="E79" s="140"/>
      <c r="F79" s="75">
        <f>SUM(F3:F78)</f>
        <v>262333.39735668281</v>
      </c>
    </row>
  </sheetData>
  <sortState xmlns:xlrd2="http://schemas.microsoft.com/office/spreadsheetml/2017/richdata2" ref="B50:F74">
    <sortCondition ref="B50:B74"/>
  </sortState>
  <mergeCells count="3">
    <mergeCell ref="A1:F1"/>
    <mergeCell ref="A2:B2"/>
    <mergeCell ref="A79:E79"/>
  </mergeCells>
  <phoneticPr fontId="40" type="noConversion"/>
  <printOptions horizontalCentered="1"/>
  <pageMargins left="0.51181102362204722" right="0.51181102362204722" top="1.1811023622047245" bottom="0.78740157480314965" header="0.31496062992125984" footer="0.31496062992125984"/>
  <pageSetup paperSize="9" scale="75" fitToHeight="0" orientation="portrait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1:H53"/>
  <sheetViews>
    <sheetView view="pageBreakPreview" topLeftCell="A49" zoomScale="145" zoomScaleNormal="100" zoomScaleSheetLayoutView="145" workbookViewId="0">
      <selection activeCell="F48" sqref="F48"/>
    </sheetView>
  </sheetViews>
  <sheetFormatPr defaultColWidth="9.140625" defaultRowHeight="15"/>
  <cols>
    <col min="1" max="1" width="6.5703125" style="3" customWidth="1"/>
    <col min="2" max="2" width="56.42578125" style="15" bestFit="1" customWidth="1"/>
    <col min="3" max="3" width="6.42578125" style="15" customWidth="1"/>
    <col min="4" max="4" width="17.28515625" style="20" customWidth="1"/>
    <col min="5" max="5" width="18.140625" style="21" customWidth="1"/>
    <col min="6" max="6" width="19" style="22" customWidth="1"/>
    <col min="7" max="7" width="9.140625" style="15"/>
    <col min="8" max="8" width="12.140625" style="15" bestFit="1" customWidth="1"/>
    <col min="9" max="9" width="24" style="15" customWidth="1"/>
    <col min="10" max="16384" width="9.140625" style="15"/>
  </cols>
  <sheetData>
    <row r="1" spans="1:8" ht="30.75" customHeight="1">
      <c r="A1" s="141" t="s">
        <v>452</v>
      </c>
      <c r="B1" s="142"/>
      <c r="C1" s="142"/>
      <c r="D1" s="142"/>
      <c r="E1" s="142"/>
      <c r="F1" s="142"/>
    </row>
    <row r="2" spans="1:8" ht="28.5" customHeight="1">
      <c r="A2" s="129" t="s">
        <v>3</v>
      </c>
      <c r="B2" s="130"/>
      <c r="C2" s="57" t="s">
        <v>0</v>
      </c>
      <c r="D2" s="58" t="s">
        <v>877</v>
      </c>
      <c r="E2" s="59" t="s">
        <v>50</v>
      </c>
      <c r="F2" s="59" t="s">
        <v>880</v>
      </c>
    </row>
    <row r="3" spans="1:8" ht="12.75" customHeight="1">
      <c r="A3" s="38" t="s">
        <v>439</v>
      </c>
      <c r="B3" s="16" t="s">
        <v>168</v>
      </c>
      <c r="C3" s="16"/>
      <c r="D3" s="23"/>
      <c r="E3" s="17"/>
      <c r="F3" s="60"/>
    </row>
    <row r="4" spans="1:8" s="18" customFormat="1" ht="30">
      <c r="A4" s="49" t="s">
        <v>440</v>
      </c>
      <c r="B4" s="11" t="s">
        <v>985</v>
      </c>
      <c r="C4" s="12" t="s">
        <v>71</v>
      </c>
      <c r="D4" s="13">
        <v>150</v>
      </c>
      <c r="E4" s="102">
        <v>120.9</v>
      </c>
      <c r="F4" s="102">
        <f t="shared" ref="F4:F13" si="0">E4*D4</f>
        <v>18135</v>
      </c>
      <c r="H4" s="116"/>
    </row>
    <row r="5" spans="1:8" s="18" customFormat="1" ht="30">
      <c r="A5" s="49" t="s">
        <v>441</v>
      </c>
      <c r="B5" s="11" t="s">
        <v>984</v>
      </c>
      <c r="C5" s="12" t="s">
        <v>71</v>
      </c>
      <c r="D5" s="13">
        <v>150</v>
      </c>
      <c r="E5" s="102">
        <v>140.33000000000001</v>
      </c>
      <c r="F5" s="102">
        <f t="shared" si="0"/>
        <v>21049.500000000004</v>
      </c>
      <c r="H5" s="116"/>
    </row>
    <row r="6" spans="1:8" s="18" customFormat="1" ht="45">
      <c r="A6" s="49" t="s">
        <v>442</v>
      </c>
      <c r="B6" s="11" t="s">
        <v>94</v>
      </c>
      <c r="C6" s="12" t="s">
        <v>71</v>
      </c>
      <c r="D6" s="13">
        <v>42</v>
      </c>
      <c r="E6" s="102">
        <v>19.21</v>
      </c>
      <c r="F6" s="102">
        <f t="shared" si="0"/>
        <v>806.82</v>
      </c>
      <c r="H6" s="116"/>
    </row>
    <row r="7" spans="1:8" s="18" customFormat="1" ht="30">
      <c r="A7" s="49" t="s">
        <v>602</v>
      </c>
      <c r="B7" s="11" t="s">
        <v>986</v>
      </c>
      <c r="C7" s="12" t="s">
        <v>71</v>
      </c>
      <c r="D7" s="13">
        <v>200</v>
      </c>
      <c r="E7" s="102">
        <v>40.4</v>
      </c>
      <c r="F7" s="102">
        <f t="shared" si="0"/>
        <v>8080</v>
      </c>
      <c r="H7" s="116"/>
    </row>
    <row r="8" spans="1:8" s="18" customFormat="1" ht="30">
      <c r="A8" s="49" t="s">
        <v>603</v>
      </c>
      <c r="B8" s="11" t="s">
        <v>80</v>
      </c>
      <c r="C8" s="12" t="s">
        <v>71</v>
      </c>
      <c r="D8" s="13">
        <v>12</v>
      </c>
      <c r="E8" s="102">
        <v>43.12</v>
      </c>
      <c r="F8" s="102">
        <f t="shared" si="0"/>
        <v>517.43999999999994</v>
      </c>
      <c r="H8" s="116"/>
    </row>
    <row r="9" spans="1:8" s="18" customFormat="1" ht="30">
      <c r="A9" s="49" t="s">
        <v>604</v>
      </c>
      <c r="B9" s="11" t="s">
        <v>956</v>
      </c>
      <c r="C9" s="12" t="s">
        <v>71</v>
      </c>
      <c r="D9" s="13">
        <v>12</v>
      </c>
      <c r="E9" s="102">
        <v>530.85</v>
      </c>
      <c r="F9" s="102">
        <f t="shared" si="0"/>
        <v>6370.2000000000007</v>
      </c>
      <c r="H9" s="116"/>
    </row>
    <row r="10" spans="1:8" s="18" customFormat="1" ht="45">
      <c r="A10" s="49" t="s">
        <v>605</v>
      </c>
      <c r="B10" s="11" t="s">
        <v>987</v>
      </c>
      <c r="C10" s="12" t="s">
        <v>71</v>
      </c>
      <c r="D10" s="13">
        <v>50</v>
      </c>
      <c r="E10" s="102">
        <v>54.89</v>
      </c>
      <c r="F10" s="102">
        <f t="shared" si="0"/>
        <v>2744.5</v>
      </c>
      <c r="H10" s="116"/>
    </row>
    <row r="11" spans="1:8" s="18" customFormat="1" ht="30">
      <c r="A11" s="49" t="s">
        <v>606</v>
      </c>
      <c r="B11" s="11" t="s">
        <v>95</v>
      </c>
      <c r="C11" s="12" t="s">
        <v>71</v>
      </c>
      <c r="D11" s="13">
        <v>3</v>
      </c>
      <c r="E11" s="102">
        <v>114.41</v>
      </c>
      <c r="F11" s="102">
        <f t="shared" si="0"/>
        <v>343.23</v>
      </c>
      <c r="H11" s="116"/>
    </row>
    <row r="12" spans="1:8" s="18" customFormat="1" ht="45">
      <c r="A12" s="49" t="s">
        <v>607</v>
      </c>
      <c r="B12" s="11" t="s">
        <v>447</v>
      </c>
      <c r="C12" s="12" t="s">
        <v>71</v>
      </c>
      <c r="D12" s="13">
        <v>5</v>
      </c>
      <c r="E12" s="102">
        <v>58.3</v>
      </c>
      <c r="F12" s="102">
        <f t="shared" si="0"/>
        <v>291.5</v>
      </c>
      <c r="H12" s="116"/>
    </row>
    <row r="13" spans="1:8" s="18" customFormat="1" ht="30">
      <c r="A13" s="49" t="s">
        <v>608</v>
      </c>
      <c r="B13" s="11" t="s">
        <v>988</v>
      </c>
      <c r="C13" s="12" t="s">
        <v>71</v>
      </c>
      <c r="D13" s="13">
        <v>200</v>
      </c>
      <c r="E13" s="102">
        <v>38.729999999999997</v>
      </c>
      <c r="F13" s="102">
        <f t="shared" si="0"/>
        <v>7745.9999999999991</v>
      </c>
      <c r="H13" s="116"/>
    </row>
    <row r="14" spans="1:8" s="18" customFormat="1">
      <c r="A14" s="38" t="s">
        <v>503</v>
      </c>
      <c r="B14" s="16" t="s">
        <v>177</v>
      </c>
      <c r="C14" s="16"/>
      <c r="D14" s="23"/>
      <c r="E14" s="99"/>
      <c r="F14" s="99"/>
      <c r="H14" s="116"/>
    </row>
    <row r="15" spans="1:8" s="18" customFormat="1" ht="30">
      <c r="A15" s="49" t="s">
        <v>504</v>
      </c>
      <c r="B15" s="11" t="s">
        <v>305</v>
      </c>
      <c r="C15" s="6" t="s">
        <v>294</v>
      </c>
      <c r="D15" s="24">
        <v>1500</v>
      </c>
      <c r="E15" s="102">
        <v>16</v>
      </c>
      <c r="F15" s="102">
        <f>E15*D15</f>
        <v>24000</v>
      </c>
      <c r="H15" s="116"/>
    </row>
    <row r="16" spans="1:8" s="18" customFormat="1" ht="30">
      <c r="A16" s="49" t="s">
        <v>513</v>
      </c>
      <c r="B16" s="11" t="s">
        <v>306</v>
      </c>
      <c r="C16" s="6" t="s">
        <v>294</v>
      </c>
      <c r="D16" s="24">
        <v>3000</v>
      </c>
      <c r="E16" s="102">
        <v>15</v>
      </c>
      <c r="F16" s="102">
        <f t="shared" ref="F16:F17" si="1">E16*D16</f>
        <v>45000</v>
      </c>
      <c r="H16" s="116"/>
    </row>
    <row r="17" spans="1:8" s="18" customFormat="1" ht="30">
      <c r="A17" s="49" t="s">
        <v>514</v>
      </c>
      <c r="B17" s="11" t="s">
        <v>307</v>
      </c>
      <c r="C17" s="6" t="s">
        <v>294</v>
      </c>
      <c r="D17" s="13">
        <v>3000</v>
      </c>
      <c r="E17" s="102">
        <v>15</v>
      </c>
      <c r="F17" s="102">
        <f t="shared" si="1"/>
        <v>45000</v>
      </c>
      <c r="H17" s="116"/>
    </row>
    <row r="18" spans="1:8" s="18" customFormat="1">
      <c r="A18" s="38" t="s">
        <v>508</v>
      </c>
      <c r="B18" s="16" t="s">
        <v>295</v>
      </c>
      <c r="C18" s="16"/>
      <c r="D18" s="23"/>
      <c r="E18" s="99"/>
      <c r="F18" s="99"/>
      <c r="H18" s="116"/>
    </row>
    <row r="19" spans="1:8" s="18" customFormat="1">
      <c r="A19" s="49" t="s">
        <v>509</v>
      </c>
      <c r="B19" s="11" t="s">
        <v>299</v>
      </c>
      <c r="C19" s="12" t="s">
        <v>301</v>
      </c>
      <c r="D19" s="13">
        <v>15</v>
      </c>
      <c r="E19" s="102">
        <v>123.32</v>
      </c>
      <c r="F19" s="102">
        <f t="shared" ref="F19:F36" si="2">E19*D19</f>
        <v>1849.8</v>
      </c>
      <c r="H19" s="116"/>
    </row>
    <row r="20" spans="1:8" s="18" customFormat="1">
      <c r="A20" s="49" t="s">
        <v>616</v>
      </c>
      <c r="B20" s="11" t="s">
        <v>304</v>
      </c>
      <c r="C20" s="12" t="s">
        <v>296</v>
      </c>
      <c r="D20" s="13">
        <v>20</v>
      </c>
      <c r="E20" s="102">
        <v>29.22</v>
      </c>
      <c r="F20" s="102">
        <f t="shared" si="2"/>
        <v>584.4</v>
      </c>
      <c r="H20" s="116"/>
    </row>
    <row r="21" spans="1:8" s="18" customFormat="1">
      <c r="A21" s="49" t="s">
        <v>617</v>
      </c>
      <c r="B21" s="11" t="s">
        <v>303</v>
      </c>
      <c r="C21" s="12" t="s">
        <v>296</v>
      </c>
      <c r="D21" s="13">
        <v>50</v>
      </c>
      <c r="E21" s="102">
        <v>52.96</v>
      </c>
      <c r="F21" s="102">
        <f t="shared" si="2"/>
        <v>2648</v>
      </c>
      <c r="H21" s="116"/>
    </row>
    <row r="22" spans="1:8" s="18" customFormat="1">
      <c r="A22" s="49" t="s">
        <v>618</v>
      </c>
      <c r="B22" s="11" t="s">
        <v>300</v>
      </c>
      <c r="C22" s="12" t="s">
        <v>296</v>
      </c>
      <c r="D22" s="13">
        <v>40</v>
      </c>
      <c r="E22" s="102">
        <v>35.25</v>
      </c>
      <c r="F22" s="102">
        <f t="shared" si="2"/>
        <v>1410</v>
      </c>
      <c r="H22" s="116"/>
    </row>
    <row r="23" spans="1:8" s="18" customFormat="1" ht="30">
      <c r="A23" s="49" t="s">
        <v>619</v>
      </c>
      <c r="B23" s="11" t="s">
        <v>302</v>
      </c>
      <c r="C23" s="12" t="s">
        <v>4</v>
      </c>
      <c r="D23" s="13">
        <v>40</v>
      </c>
      <c r="E23" s="102">
        <v>6.83</v>
      </c>
      <c r="F23" s="102">
        <f t="shared" si="2"/>
        <v>273.2</v>
      </c>
      <c r="H23" s="116"/>
    </row>
    <row r="24" spans="1:8" s="18" customFormat="1" ht="30">
      <c r="A24" s="49" t="s">
        <v>620</v>
      </c>
      <c r="B24" s="11" t="s">
        <v>592</v>
      </c>
      <c r="C24" s="12" t="s">
        <v>69</v>
      </c>
      <c r="D24" s="13">
        <v>10</v>
      </c>
      <c r="E24" s="102">
        <v>4.08</v>
      </c>
      <c r="F24" s="102">
        <f t="shared" si="2"/>
        <v>40.799999999999997</v>
      </c>
      <c r="H24" s="116"/>
    </row>
    <row r="25" spans="1:8" s="18" customFormat="1" ht="30">
      <c r="A25" s="49" t="s">
        <v>621</v>
      </c>
      <c r="B25" s="11" t="s">
        <v>448</v>
      </c>
      <c r="C25" s="12" t="s">
        <v>294</v>
      </c>
      <c r="D25" s="13">
        <v>75</v>
      </c>
      <c r="E25" s="102">
        <v>238.61</v>
      </c>
      <c r="F25" s="102">
        <f t="shared" si="2"/>
        <v>17895.75</v>
      </c>
      <c r="H25" s="116"/>
    </row>
    <row r="26" spans="1:8" s="18" customFormat="1" ht="30">
      <c r="A26" s="49" t="s">
        <v>622</v>
      </c>
      <c r="B26" s="11" t="s">
        <v>449</v>
      </c>
      <c r="C26" s="12" t="s">
        <v>294</v>
      </c>
      <c r="D26" s="13">
        <v>160</v>
      </c>
      <c r="E26" s="102">
        <v>238.61</v>
      </c>
      <c r="F26" s="102">
        <f t="shared" si="2"/>
        <v>38177.600000000006</v>
      </c>
      <c r="H26" s="116"/>
    </row>
    <row r="27" spans="1:8" s="18" customFormat="1" ht="30">
      <c r="A27" s="49" t="s">
        <v>623</v>
      </c>
      <c r="B27" s="11" t="s">
        <v>450</v>
      </c>
      <c r="C27" s="12" t="s">
        <v>294</v>
      </c>
      <c r="D27" s="13">
        <v>5</v>
      </c>
      <c r="E27" s="102">
        <v>44.44</v>
      </c>
      <c r="F27" s="102">
        <f t="shared" si="2"/>
        <v>222.2</v>
      </c>
      <c r="H27" s="116"/>
    </row>
    <row r="28" spans="1:8" s="18" customFormat="1" ht="30">
      <c r="A28" s="49" t="s">
        <v>624</v>
      </c>
      <c r="B28" s="11" t="s">
        <v>451</v>
      </c>
      <c r="C28" s="12" t="s">
        <v>294</v>
      </c>
      <c r="D28" s="13">
        <v>5</v>
      </c>
      <c r="E28" s="102">
        <v>44.44</v>
      </c>
      <c r="F28" s="102">
        <f t="shared" si="2"/>
        <v>222.2</v>
      </c>
      <c r="H28" s="116"/>
    </row>
    <row r="29" spans="1:8" s="18" customFormat="1" ht="30">
      <c r="A29" s="49" t="s">
        <v>625</v>
      </c>
      <c r="B29" s="11" t="s">
        <v>860</v>
      </c>
      <c r="C29" s="12" t="s">
        <v>294</v>
      </c>
      <c r="D29" s="13">
        <v>100</v>
      </c>
      <c r="E29" s="102">
        <v>82.64</v>
      </c>
      <c r="F29" s="102">
        <f t="shared" si="2"/>
        <v>8264</v>
      </c>
      <c r="H29" s="116"/>
    </row>
    <row r="30" spans="1:8" s="18" customFormat="1" ht="30">
      <c r="A30" s="49" t="s">
        <v>718</v>
      </c>
      <c r="B30" s="11" t="s">
        <v>453</v>
      </c>
      <c r="C30" s="12" t="s">
        <v>294</v>
      </c>
      <c r="D30" s="13">
        <v>120</v>
      </c>
      <c r="E30" s="102">
        <v>83.43</v>
      </c>
      <c r="F30" s="102">
        <f t="shared" si="2"/>
        <v>10011.6</v>
      </c>
      <c r="H30" s="116"/>
    </row>
    <row r="31" spans="1:8" s="18" customFormat="1">
      <c r="A31" s="49" t="s">
        <v>719</v>
      </c>
      <c r="B31" s="11" t="s">
        <v>446</v>
      </c>
      <c r="C31" s="12" t="s">
        <v>61</v>
      </c>
      <c r="D31" s="13">
        <v>50</v>
      </c>
      <c r="E31" s="102">
        <v>19.690000000000001</v>
      </c>
      <c r="F31" s="102">
        <f t="shared" si="2"/>
        <v>984.50000000000011</v>
      </c>
      <c r="H31" s="116"/>
    </row>
    <row r="32" spans="1:8" s="18" customFormat="1">
      <c r="A32" s="49" t="s">
        <v>720</v>
      </c>
      <c r="B32" s="11" t="s">
        <v>445</v>
      </c>
      <c r="C32" s="12" t="s">
        <v>61</v>
      </c>
      <c r="D32" s="13">
        <v>50</v>
      </c>
      <c r="E32" s="102">
        <v>19.690000000000001</v>
      </c>
      <c r="F32" s="102">
        <f t="shared" si="2"/>
        <v>984.50000000000011</v>
      </c>
      <c r="H32" s="116"/>
    </row>
    <row r="33" spans="1:8" s="18" customFormat="1" ht="30">
      <c r="A33" s="49" t="s">
        <v>721</v>
      </c>
      <c r="B33" s="11" t="s">
        <v>727</v>
      </c>
      <c r="C33" s="12" t="s">
        <v>61</v>
      </c>
      <c r="D33" s="13">
        <v>60</v>
      </c>
      <c r="E33" s="102">
        <v>35.9</v>
      </c>
      <c r="F33" s="102">
        <f t="shared" si="2"/>
        <v>2154</v>
      </c>
      <c r="H33" s="116"/>
    </row>
    <row r="34" spans="1:8" s="18" customFormat="1">
      <c r="A34" s="49" t="s">
        <v>722</v>
      </c>
      <c r="B34" s="11" t="s">
        <v>297</v>
      </c>
      <c r="C34" s="12" t="s">
        <v>296</v>
      </c>
      <c r="D34" s="13">
        <v>40</v>
      </c>
      <c r="E34" s="102">
        <v>35.9</v>
      </c>
      <c r="F34" s="102">
        <f t="shared" si="2"/>
        <v>1436</v>
      </c>
      <c r="H34" s="116"/>
    </row>
    <row r="35" spans="1:8" s="18" customFormat="1">
      <c r="A35" s="49" t="s">
        <v>723</v>
      </c>
      <c r="B35" s="11" t="s">
        <v>298</v>
      </c>
      <c r="C35" s="12" t="s">
        <v>296</v>
      </c>
      <c r="D35" s="13">
        <v>40</v>
      </c>
      <c r="E35" s="102">
        <v>35.9</v>
      </c>
      <c r="F35" s="102">
        <f t="shared" si="2"/>
        <v>1436</v>
      </c>
      <c r="H35" s="116"/>
    </row>
    <row r="36" spans="1:8" s="18" customFormat="1">
      <c r="A36" s="49" t="s">
        <v>724</v>
      </c>
      <c r="B36" s="11" t="s">
        <v>308</v>
      </c>
      <c r="C36" s="12" t="s">
        <v>69</v>
      </c>
      <c r="D36" s="13">
        <v>4</v>
      </c>
      <c r="E36" s="102">
        <v>275.63</v>
      </c>
      <c r="F36" s="102">
        <f t="shared" si="2"/>
        <v>1102.52</v>
      </c>
      <c r="H36" s="116"/>
    </row>
    <row r="37" spans="1:8">
      <c r="A37" s="38" t="s">
        <v>512</v>
      </c>
      <c r="B37" s="16" t="s">
        <v>309</v>
      </c>
      <c r="C37" s="16"/>
      <c r="D37" s="23"/>
      <c r="E37" s="99"/>
      <c r="F37" s="99"/>
      <c r="H37" s="116"/>
    </row>
    <row r="38" spans="1:8" ht="45">
      <c r="A38" s="49" t="s">
        <v>511</v>
      </c>
      <c r="B38" s="11" t="s">
        <v>859</v>
      </c>
      <c r="C38" s="12" t="s">
        <v>294</v>
      </c>
      <c r="D38" s="13">
        <f>888.15*4</f>
        <v>3552.6</v>
      </c>
      <c r="E38" s="107">
        <v>6.1749999999999998</v>
      </c>
      <c r="F38" s="102">
        <f>E38*D38</f>
        <v>21937.305</v>
      </c>
      <c r="H38" s="116"/>
    </row>
    <row r="39" spans="1:8">
      <c r="A39" s="38" t="s">
        <v>626</v>
      </c>
      <c r="B39" s="16" t="s">
        <v>310</v>
      </c>
      <c r="C39" s="16"/>
      <c r="D39" s="23"/>
      <c r="E39" s="99"/>
      <c r="F39" s="99"/>
      <c r="H39" s="116"/>
    </row>
    <row r="40" spans="1:8">
      <c r="A40" s="49" t="s">
        <v>627</v>
      </c>
      <c r="B40" s="11" t="s">
        <v>957</v>
      </c>
      <c r="C40" s="12" t="s">
        <v>71</v>
      </c>
      <c r="D40" s="13">
        <v>50</v>
      </c>
      <c r="E40" s="102">
        <v>317.45999999999998</v>
      </c>
      <c r="F40" s="102">
        <f>E40*D40</f>
        <v>15872.999999999998</v>
      </c>
      <c r="H40" s="116"/>
    </row>
    <row r="41" spans="1:8">
      <c r="A41" s="49" t="s">
        <v>964</v>
      </c>
      <c r="B41" s="64" t="s">
        <v>958</v>
      </c>
      <c r="C41" s="72" t="s">
        <v>71</v>
      </c>
      <c r="D41" s="73">
        <v>50</v>
      </c>
      <c r="E41" s="106">
        <v>121</v>
      </c>
      <c r="F41" s="102">
        <f t="shared" ref="F41:F46" si="3">E41*D41</f>
        <v>6050</v>
      </c>
      <c r="H41" s="116"/>
    </row>
    <row r="42" spans="1:8">
      <c r="A42" s="49" t="s">
        <v>965</v>
      </c>
      <c r="B42" s="64" t="s">
        <v>959</v>
      </c>
      <c r="C42" s="72" t="s">
        <v>71</v>
      </c>
      <c r="D42" s="73">
        <v>50</v>
      </c>
      <c r="E42" s="106">
        <v>122.43</v>
      </c>
      <c r="F42" s="102">
        <f t="shared" si="3"/>
        <v>6121.5</v>
      </c>
      <c r="H42" s="116"/>
    </row>
    <row r="43" spans="1:8">
      <c r="A43" s="49" t="s">
        <v>966</v>
      </c>
      <c r="B43" s="64" t="s">
        <v>960</v>
      </c>
      <c r="C43" s="72" t="s">
        <v>61</v>
      </c>
      <c r="D43" s="73">
        <v>180</v>
      </c>
      <c r="E43" s="106">
        <v>51.19</v>
      </c>
      <c r="F43" s="102">
        <f t="shared" si="3"/>
        <v>9214.1999999999989</v>
      </c>
      <c r="H43" s="116"/>
    </row>
    <row r="44" spans="1:8">
      <c r="A44" s="49" t="s">
        <v>967</v>
      </c>
      <c r="B44" s="64" t="s">
        <v>961</v>
      </c>
      <c r="C44" s="72" t="s">
        <v>54</v>
      </c>
      <c r="D44" s="73">
        <v>120</v>
      </c>
      <c r="E44" s="106">
        <v>29.42</v>
      </c>
      <c r="F44" s="102">
        <f t="shared" si="3"/>
        <v>3530.4</v>
      </c>
      <c r="H44" s="116"/>
    </row>
    <row r="45" spans="1:8">
      <c r="A45" s="49" t="s">
        <v>968</v>
      </c>
      <c r="B45" s="64" t="s">
        <v>962</v>
      </c>
      <c r="C45" s="72" t="s">
        <v>54</v>
      </c>
      <c r="D45" s="73">
        <v>120</v>
      </c>
      <c r="E45" s="106">
        <v>39.49</v>
      </c>
      <c r="F45" s="102">
        <f t="shared" si="3"/>
        <v>4738.8</v>
      </c>
      <c r="H45" s="116"/>
    </row>
    <row r="46" spans="1:8">
      <c r="A46" s="49" t="s">
        <v>969</v>
      </c>
      <c r="B46" s="64" t="s">
        <v>963</v>
      </c>
      <c r="C46" s="72" t="s">
        <v>61</v>
      </c>
      <c r="D46" s="73">
        <v>240</v>
      </c>
      <c r="E46" s="106">
        <v>29.51</v>
      </c>
      <c r="F46" s="102">
        <f t="shared" si="3"/>
        <v>7082.4000000000005</v>
      </c>
      <c r="H46" s="116"/>
    </row>
    <row r="47" spans="1:8" ht="30">
      <c r="A47" s="108" t="s">
        <v>970</v>
      </c>
      <c r="B47" s="109" t="s">
        <v>971</v>
      </c>
      <c r="C47" s="109"/>
      <c r="D47" s="110"/>
      <c r="E47" s="110"/>
      <c r="F47" s="110"/>
      <c r="H47" s="116"/>
    </row>
    <row r="48" spans="1:8" ht="60">
      <c r="A48" s="49" t="s">
        <v>972</v>
      </c>
      <c r="B48" s="111" t="s">
        <v>1043</v>
      </c>
      <c r="C48" s="112" t="s">
        <v>61</v>
      </c>
      <c r="D48" s="113">
        <f>150*12</f>
        <v>1800</v>
      </c>
      <c r="E48" s="107">
        <v>5</v>
      </c>
      <c r="F48" s="114">
        <f>D48*E48</f>
        <v>9000</v>
      </c>
      <c r="H48" s="116"/>
    </row>
    <row r="49" spans="1:8" ht="90">
      <c r="A49" s="49" t="s">
        <v>973</v>
      </c>
      <c r="B49" s="111" t="s">
        <v>1044</v>
      </c>
      <c r="C49" s="112" t="s">
        <v>975</v>
      </c>
      <c r="D49" s="115">
        <v>150</v>
      </c>
      <c r="E49" s="107">
        <v>58.094940363096001</v>
      </c>
      <c r="F49" s="114">
        <f t="shared" ref="F49:F50" si="4">D49*E49</f>
        <v>8714.2410544644008</v>
      </c>
      <c r="H49" s="116"/>
    </row>
    <row r="50" spans="1:8" ht="45">
      <c r="A50" s="49" t="s">
        <v>974</v>
      </c>
      <c r="B50" s="111" t="s">
        <v>983</v>
      </c>
      <c r="C50" s="112" t="s">
        <v>60</v>
      </c>
      <c r="D50" s="113">
        <v>120</v>
      </c>
      <c r="E50" s="107">
        <v>68.25</v>
      </c>
      <c r="F50" s="114">
        <f t="shared" si="4"/>
        <v>8190</v>
      </c>
      <c r="H50" s="116"/>
    </row>
    <row r="51" spans="1:8">
      <c r="A51" s="108" t="s">
        <v>1017</v>
      </c>
      <c r="B51" s="109" t="s">
        <v>1018</v>
      </c>
      <c r="C51" s="109"/>
      <c r="D51" s="110"/>
      <c r="E51" s="110"/>
      <c r="F51" s="110"/>
      <c r="H51" s="116"/>
    </row>
    <row r="52" spans="1:8" ht="45">
      <c r="A52" s="49" t="s">
        <v>1019</v>
      </c>
      <c r="B52" s="111" t="s">
        <v>1020</v>
      </c>
      <c r="C52" s="112" t="s">
        <v>294</v>
      </c>
      <c r="D52" s="113">
        <f>6300+2900+2500+5000+5800</f>
        <v>22500</v>
      </c>
      <c r="E52" s="107">
        <v>4.76</v>
      </c>
      <c r="F52" s="114">
        <f>D52*E52</f>
        <v>107100</v>
      </c>
      <c r="H52" s="116"/>
    </row>
    <row r="53" spans="1:8" s="8" customFormat="1" ht="38.25" customHeight="1" thickBot="1">
      <c r="A53" s="139" t="s">
        <v>364</v>
      </c>
      <c r="B53" s="140"/>
      <c r="C53" s="140"/>
      <c r="D53" s="140"/>
      <c r="E53" s="140"/>
      <c r="F53" s="63">
        <f>SUM(F3:F52)</f>
        <v>477333.10605446453</v>
      </c>
    </row>
  </sheetData>
  <sortState xmlns:xlrd2="http://schemas.microsoft.com/office/spreadsheetml/2017/richdata2" ref="B4:F13">
    <sortCondition ref="B4:B13"/>
  </sortState>
  <mergeCells count="3">
    <mergeCell ref="A2:B2"/>
    <mergeCell ref="A53:E53"/>
    <mergeCell ref="A1:F1"/>
  </mergeCells>
  <phoneticPr fontId="40" type="noConversion"/>
  <conditionalFormatting sqref="E38 E48:F50">
    <cfRule type="expression" dxfId="23" priority="27">
      <formula>OR(AND(#REF!=0,#REF!&gt;0))</formula>
    </cfRule>
    <cfRule type="expression" dxfId="22" priority="28">
      <formula>OR(AND(#REF!=#REF!,#REF!&gt;0))</formula>
    </cfRule>
  </conditionalFormatting>
  <conditionalFormatting sqref="A47:D47 B48:D50">
    <cfRule type="expression" dxfId="21" priority="25">
      <formula>OR(AND(#REF!=0,#REF!&gt;0))</formula>
    </cfRule>
    <cfRule type="expression" dxfId="20" priority="26">
      <formula>OR(AND(#REF!=#REF!,#REF!&gt;0))</formula>
    </cfRule>
  </conditionalFormatting>
  <conditionalFormatting sqref="D47">
    <cfRule type="expression" dxfId="19" priority="21">
      <formula>OR(AND(#REF!=0,#REF!&gt;0))</formula>
    </cfRule>
    <cfRule type="expression" dxfId="18" priority="22">
      <formula>OR(AND(#REF!=#REF!,#REF!&gt;0))</formula>
    </cfRule>
  </conditionalFormatting>
  <conditionalFormatting sqref="D48:D50">
    <cfRule type="expression" dxfId="17" priority="19">
      <formula>OR(AND(#REF!=0,#REF!&gt;0))</formula>
    </cfRule>
    <cfRule type="expression" dxfId="16" priority="20">
      <formula>OR(AND(#REF!=#REF!,#REF!&gt;0))</formula>
    </cfRule>
  </conditionalFormatting>
  <conditionalFormatting sqref="E47">
    <cfRule type="expression" dxfId="15" priority="15">
      <formula>OR(AND(#REF!=0,#REF!&gt;0))</formula>
    </cfRule>
    <cfRule type="expression" dxfId="14" priority="16">
      <formula>OR(AND(#REF!=#REF!,#REF!&gt;0))</formula>
    </cfRule>
  </conditionalFormatting>
  <conditionalFormatting sqref="F47">
    <cfRule type="expression" dxfId="13" priority="13">
      <formula>OR(AND(#REF!=0,#REF!&gt;0))</formula>
    </cfRule>
    <cfRule type="expression" dxfId="12" priority="14">
      <formula>OR(AND(#REF!=#REF!,#REF!&gt;0))</formula>
    </cfRule>
  </conditionalFormatting>
  <conditionalFormatting sqref="E52:F52">
    <cfRule type="expression" dxfId="11" priority="11">
      <formula>OR(AND(#REF!=0,#REF!&gt;0))</formula>
    </cfRule>
    <cfRule type="expression" dxfId="10" priority="12">
      <formula>OR(AND(#REF!=#REF!,#REF!&gt;0))</formula>
    </cfRule>
  </conditionalFormatting>
  <conditionalFormatting sqref="A51:D51 B52:D52">
    <cfRule type="expression" dxfId="9" priority="9">
      <formula>OR(AND(#REF!=0,#REF!&gt;0))</formula>
    </cfRule>
    <cfRule type="expression" dxfId="8" priority="10">
      <formula>OR(AND(#REF!=#REF!,#REF!&gt;0))</formula>
    </cfRule>
  </conditionalFormatting>
  <conditionalFormatting sqref="D51">
    <cfRule type="expression" dxfId="7" priority="7">
      <formula>OR(AND(#REF!=0,#REF!&gt;0))</formula>
    </cfRule>
    <cfRule type="expression" dxfId="6" priority="8">
      <formula>OR(AND(#REF!=#REF!,#REF!&gt;0))</formula>
    </cfRule>
  </conditionalFormatting>
  <conditionalFormatting sqref="D52">
    <cfRule type="expression" dxfId="5" priority="5">
      <formula>OR(AND(#REF!=0,#REF!&gt;0))</formula>
    </cfRule>
    <cfRule type="expression" dxfId="4" priority="6">
      <formula>OR(AND(#REF!=#REF!,#REF!&gt;0))</formula>
    </cfRule>
  </conditionalFormatting>
  <conditionalFormatting sqref="E51">
    <cfRule type="expression" dxfId="3" priority="3">
      <formula>OR(AND(#REF!=0,#REF!&gt;0))</formula>
    </cfRule>
    <cfRule type="expression" dxfId="2" priority="4">
      <formula>OR(AND(#REF!=#REF!,#REF!&gt;0))</formula>
    </cfRule>
  </conditionalFormatting>
  <conditionalFormatting sqref="F51">
    <cfRule type="expression" dxfId="1" priority="1">
      <formula>OR(AND(#REF!=0,#REF!&gt;0))</formula>
    </cfRule>
    <cfRule type="expression" dxfId="0" priority="2">
      <formula>OR(AND(#REF!=#REF!,#REF!&gt;0))</formula>
    </cfRule>
  </conditionalFormatting>
  <printOptions horizontalCentered="1"/>
  <pageMargins left="0.51181102362204722" right="0.51181102362204722" top="1.1811023622047245" bottom="0.78740157480314965" header="0.31496062992125984" footer="0.31496062992125984"/>
  <pageSetup paperSize="9" scale="74" fitToHeight="0" orientation="portrait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C9"/>
  <sheetViews>
    <sheetView zoomScale="175" zoomScaleNormal="175" zoomScaleSheetLayoutView="100" workbookViewId="0">
      <selection activeCell="A9" sqref="A9:B9"/>
    </sheetView>
  </sheetViews>
  <sheetFormatPr defaultColWidth="9.140625" defaultRowHeight="15"/>
  <cols>
    <col min="1" max="1" width="8.7109375" style="1" customWidth="1"/>
    <col min="2" max="2" width="41.140625" style="15" customWidth="1"/>
    <col min="3" max="3" width="13.28515625" style="21" customWidth="1"/>
    <col min="4" max="4" width="9.140625" style="15"/>
    <col min="5" max="5" width="12.140625" style="15" bestFit="1" customWidth="1"/>
    <col min="6" max="6" width="24" style="15" customWidth="1"/>
    <col min="7" max="16384" width="9.140625" style="15"/>
  </cols>
  <sheetData>
    <row r="1" spans="1:3" ht="48" customHeight="1">
      <c r="A1" s="126" t="s">
        <v>397</v>
      </c>
      <c r="B1" s="127"/>
      <c r="C1" s="128"/>
    </row>
    <row r="2" spans="1:3" ht="22.5" customHeight="1">
      <c r="A2" s="129" t="s">
        <v>3</v>
      </c>
      <c r="B2" s="130"/>
      <c r="C2" s="32" t="s">
        <v>28</v>
      </c>
    </row>
    <row r="3" spans="1:3">
      <c r="A3" s="33" t="s">
        <v>398</v>
      </c>
      <c r="B3" s="11" t="s">
        <v>403</v>
      </c>
      <c r="C3" s="34">
        <v>0.05</v>
      </c>
    </row>
    <row r="4" spans="1:3">
      <c r="A4" s="33" t="s">
        <v>399</v>
      </c>
      <c r="B4" s="11" t="s">
        <v>45</v>
      </c>
      <c r="C4" s="34">
        <v>0.1</v>
      </c>
    </row>
    <row r="5" spans="1:3">
      <c r="A5" s="33" t="s">
        <v>400</v>
      </c>
      <c r="B5" s="11" t="s">
        <v>46</v>
      </c>
      <c r="C5" s="34">
        <v>0.05</v>
      </c>
    </row>
    <row r="6" spans="1:3">
      <c r="A6" s="33" t="s">
        <v>401</v>
      </c>
      <c r="B6" s="11" t="s">
        <v>47</v>
      </c>
      <c r="C6" s="34">
        <v>1.6500000000000001E-2</v>
      </c>
    </row>
    <row r="7" spans="1:3">
      <c r="A7" s="33" t="s">
        <v>402</v>
      </c>
      <c r="B7" s="11" t="s">
        <v>48</v>
      </c>
      <c r="C7" s="34">
        <v>7.5999999999999998E-2</v>
      </c>
    </row>
    <row r="8" spans="1:3">
      <c r="A8" s="35"/>
      <c r="B8" s="25"/>
      <c r="C8" s="36"/>
    </row>
    <row r="9" spans="1:3" s="8" customFormat="1" ht="24.75" customHeight="1" thickBot="1">
      <c r="A9" s="131" t="s">
        <v>419</v>
      </c>
      <c r="B9" s="132"/>
      <c r="C9" s="37">
        <f>(1+C3)*(1+C4)/(1-SUM(C5,C6,C7))-1</f>
        <v>0.34693877551020447</v>
      </c>
    </row>
  </sheetData>
  <mergeCells count="3">
    <mergeCell ref="A1:C1"/>
    <mergeCell ref="A2:B2"/>
    <mergeCell ref="A9:B9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J28"/>
  <sheetViews>
    <sheetView view="pageBreakPreview" topLeftCell="A7" zoomScale="145" zoomScaleNormal="100" zoomScaleSheetLayoutView="145" workbookViewId="0">
      <selection activeCell="A5" sqref="A5:A22"/>
    </sheetView>
  </sheetViews>
  <sheetFormatPr defaultColWidth="9.140625" defaultRowHeight="15"/>
  <cols>
    <col min="1" max="1" width="6.5703125" style="3" customWidth="1"/>
    <col min="2" max="2" width="58.140625" style="15" customWidth="1"/>
    <col min="3" max="3" width="5.5703125" style="15" customWidth="1"/>
    <col min="4" max="4" width="9.7109375" style="20" customWidth="1"/>
    <col min="5" max="5" width="13" style="21" customWidth="1"/>
    <col min="6" max="6" width="14.85546875" style="21" customWidth="1"/>
    <col min="7" max="7" width="16.5703125" style="21" customWidth="1"/>
    <col min="8" max="8" width="17.7109375" style="21" customWidth="1"/>
    <col min="9" max="9" width="17" style="21" customWidth="1"/>
    <col min="10" max="10" width="15.28515625" style="21" customWidth="1"/>
    <col min="11" max="11" width="9.140625" style="15"/>
    <col min="12" max="12" width="12.140625" style="15" bestFit="1" customWidth="1"/>
    <col min="13" max="13" width="24" style="15" customWidth="1"/>
    <col min="14" max="16384" width="9.140625" style="15"/>
  </cols>
  <sheetData>
    <row r="1" spans="1:10" ht="35.25" customHeight="1">
      <c r="A1" s="126" t="s">
        <v>875</v>
      </c>
      <c r="B1" s="127"/>
      <c r="C1" s="127"/>
      <c r="D1" s="127"/>
      <c r="E1" s="127"/>
      <c r="F1" s="127"/>
      <c r="G1" s="127"/>
      <c r="H1" s="127"/>
      <c r="I1" s="127"/>
      <c r="J1" s="128"/>
    </row>
    <row r="2" spans="1:10" ht="21.75" customHeight="1">
      <c r="A2" s="129" t="s">
        <v>3</v>
      </c>
      <c r="B2" s="130"/>
      <c r="C2" s="130" t="s">
        <v>0</v>
      </c>
      <c r="D2" s="133" t="s">
        <v>8</v>
      </c>
      <c r="E2" s="134" t="s">
        <v>423</v>
      </c>
      <c r="F2" s="134"/>
      <c r="G2" s="134"/>
      <c r="H2" s="134"/>
      <c r="I2" s="135" t="s">
        <v>681</v>
      </c>
      <c r="J2" s="136" t="s">
        <v>187</v>
      </c>
    </row>
    <row r="3" spans="1:10" ht="45">
      <c r="A3" s="129"/>
      <c r="B3" s="130"/>
      <c r="C3" s="130"/>
      <c r="D3" s="133"/>
      <c r="E3" s="28" t="s">
        <v>11</v>
      </c>
      <c r="F3" s="80" t="s">
        <v>1013</v>
      </c>
      <c r="G3" s="79" t="s">
        <v>884</v>
      </c>
      <c r="H3" s="65" t="s">
        <v>49</v>
      </c>
      <c r="I3" s="135"/>
      <c r="J3" s="136"/>
    </row>
    <row r="4" spans="1:10" ht="12.75" customHeight="1">
      <c r="A4" s="38" t="s">
        <v>1</v>
      </c>
      <c r="B4" s="16" t="s">
        <v>421</v>
      </c>
      <c r="C4" s="16"/>
      <c r="D4" s="16"/>
      <c r="E4" s="17"/>
      <c r="F4" s="17"/>
      <c r="G4" s="17"/>
      <c r="H4" s="17"/>
      <c r="I4" s="17"/>
      <c r="J4" s="51"/>
    </row>
    <row r="5" spans="1:10" ht="12.75" customHeight="1">
      <c r="A5" s="33" t="s">
        <v>2</v>
      </c>
      <c r="B5" s="11" t="s">
        <v>885</v>
      </c>
      <c r="C5" s="6" t="s">
        <v>4</v>
      </c>
      <c r="D5" s="24">
        <v>2</v>
      </c>
      <c r="E5" s="88">
        <v>1600.37</v>
      </c>
      <c r="F5" s="88">
        <v>0</v>
      </c>
      <c r="G5" s="88">
        <v>0</v>
      </c>
      <c r="H5" s="88">
        <v>0</v>
      </c>
      <c r="I5" s="88">
        <f t="shared" ref="I5:I19" si="0">SUM(E5,G5,H5)*(1+PERCENTUAL_ENCARGOS)</f>
        <v>2841.5849646000001</v>
      </c>
      <c r="J5" s="89">
        <f>I5*D5</f>
        <v>5683.1699292000003</v>
      </c>
    </row>
    <row r="6" spans="1:10" ht="12.75" customHeight="1">
      <c r="A6" s="33" t="s">
        <v>9</v>
      </c>
      <c r="B6" s="11" t="s">
        <v>886</v>
      </c>
      <c r="C6" s="6" t="s">
        <v>4</v>
      </c>
      <c r="D6" s="24">
        <v>2</v>
      </c>
      <c r="E6" s="88">
        <v>1600.37</v>
      </c>
      <c r="F6" s="88">
        <v>300</v>
      </c>
      <c r="G6" s="88">
        <v>0</v>
      </c>
      <c r="H6" s="88">
        <v>0</v>
      </c>
      <c r="I6" s="88">
        <f t="shared" si="0"/>
        <v>2841.5849646000001</v>
      </c>
      <c r="J6" s="89">
        <f>I6*D6</f>
        <v>5683.1699292000003</v>
      </c>
    </row>
    <row r="7" spans="1:10" ht="12.75" customHeight="1">
      <c r="A7" s="33" t="s">
        <v>10</v>
      </c>
      <c r="B7" s="11" t="s">
        <v>170</v>
      </c>
      <c r="C7" s="6" t="s">
        <v>4</v>
      </c>
      <c r="D7" s="24">
        <v>12</v>
      </c>
      <c r="E7" s="88">
        <v>1280.29</v>
      </c>
      <c r="F7" s="88">
        <v>0</v>
      </c>
      <c r="G7" s="88">
        <v>0</v>
      </c>
      <c r="H7" s="88">
        <v>0</v>
      </c>
      <c r="I7" s="88">
        <f t="shared" si="0"/>
        <v>2273.2573182000001</v>
      </c>
      <c r="J7" s="89">
        <f>I7*D7</f>
        <v>27279.087818400003</v>
      </c>
    </row>
    <row r="8" spans="1:10" ht="12.75" customHeight="1">
      <c r="A8" s="33" t="s">
        <v>51</v>
      </c>
      <c r="B8" s="11" t="s">
        <v>883</v>
      </c>
      <c r="C8" s="6" t="s">
        <v>4</v>
      </c>
      <c r="D8" s="24">
        <v>22</v>
      </c>
      <c r="E8" s="88">
        <v>1280.29</v>
      </c>
      <c r="F8" s="88">
        <v>0</v>
      </c>
      <c r="G8" s="88">
        <f>0.4*E8</f>
        <v>512.11599999999999</v>
      </c>
      <c r="H8" s="88">
        <v>0</v>
      </c>
      <c r="I8" s="88">
        <f t="shared" si="0"/>
        <v>3182.56024548</v>
      </c>
      <c r="J8" s="89">
        <f t="shared" ref="J8" si="1">I8*D8</f>
        <v>70016.325400560003</v>
      </c>
    </row>
    <row r="9" spans="1:10" ht="12.75" customHeight="1">
      <c r="A9" s="33" t="s">
        <v>15</v>
      </c>
      <c r="B9" s="11" t="s">
        <v>882</v>
      </c>
      <c r="C9" s="6" t="s">
        <v>4</v>
      </c>
      <c r="D9" s="24">
        <v>1</v>
      </c>
      <c r="E9" s="88">
        <v>2581.9</v>
      </c>
      <c r="F9" s="88">
        <v>1600</v>
      </c>
      <c r="G9" s="88">
        <v>0</v>
      </c>
      <c r="H9" s="88">
        <f>E9*0.3</f>
        <v>774.57</v>
      </c>
      <c r="I9" s="88">
        <f t="shared" si="0"/>
        <v>5959.6810026000012</v>
      </c>
      <c r="J9" s="89">
        <f t="shared" ref="J9:J22" si="2">I9*D9</f>
        <v>5959.6810026000012</v>
      </c>
    </row>
    <row r="10" spans="1:10" ht="12.75" customHeight="1">
      <c r="A10" s="33" t="s">
        <v>16</v>
      </c>
      <c r="B10" s="11" t="s">
        <v>881</v>
      </c>
      <c r="C10" s="6" t="s">
        <v>4</v>
      </c>
      <c r="D10" s="24">
        <v>1</v>
      </c>
      <c r="E10" s="88">
        <v>2581.9</v>
      </c>
      <c r="F10" s="88">
        <v>750</v>
      </c>
      <c r="G10" s="88">
        <v>0</v>
      </c>
      <c r="H10" s="88">
        <v>0</v>
      </c>
      <c r="I10" s="88">
        <f t="shared" si="0"/>
        <v>4584.3700020000006</v>
      </c>
      <c r="J10" s="89">
        <f t="shared" si="2"/>
        <v>4584.3700020000006</v>
      </c>
    </row>
    <row r="11" spans="1:10">
      <c r="A11" s="33" t="s">
        <v>17</v>
      </c>
      <c r="B11" s="11" t="s">
        <v>21</v>
      </c>
      <c r="C11" s="6" t="s">
        <v>4</v>
      </c>
      <c r="D11" s="24">
        <v>6</v>
      </c>
      <c r="E11" s="88">
        <v>2581.9</v>
      </c>
      <c r="F11" s="88">
        <v>450</v>
      </c>
      <c r="G11" s="88">
        <v>0</v>
      </c>
      <c r="H11" s="88">
        <v>0</v>
      </c>
      <c r="I11" s="88">
        <f t="shared" si="0"/>
        <v>4584.3700020000006</v>
      </c>
      <c r="J11" s="89">
        <f t="shared" si="2"/>
        <v>27506.220012000005</v>
      </c>
    </row>
    <row r="12" spans="1:10" ht="12.75" customHeight="1">
      <c r="A12" s="33" t="s">
        <v>18</v>
      </c>
      <c r="B12" s="11" t="s">
        <v>52</v>
      </c>
      <c r="C12" s="6" t="s">
        <v>4</v>
      </c>
      <c r="D12" s="24">
        <v>1</v>
      </c>
      <c r="E12" s="88">
        <v>1920.44</v>
      </c>
      <c r="F12" s="88">
        <v>0</v>
      </c>
      <c r="G12" s="88">
        <v>0</v>
      </c>
      <c r="H12" s="88">
        <v>0</v>
      </c>
      <c r="I12" s="88">
        <f t="shared" si="0"/>
        <v>3409.8948552000006</v>
      </c>
      <c r="J12" s="89">
        <f t="shared" si="2"/>
        <v>3409.8948552000006</v>
      </c>
    </row>
    <row r="13" spans="1:10" ht="12.75" customHeight="1">
      <c r="A13" s="33" t="s">
        <v>19</v>
      </c>
      <c r="B13" s="11" t="s">
        <v>1026</v>
      </c>
      <c r="C13" s="6" t="s">
        <v>4</v>
      </c>
      <c r="D13" s="24">
        <v>2</v>
      </c>
      <c r="E13" s="88">
        <v>2624.55</v>
      </c>
      <c r="F13" s="88">
        <v>1600</v>
      </c>
      <c r="G13" s="88">
        <v>0</v>
      </c>
      <c r="H13" s="88">
        <v>0</v>
      </c>
      <c r="I13" s="88">
        <f t="shared" ref="I13" si="3">SUM(E13,G13,H13)*(1+PERCENTUAL_ENCARGOS)</f>
        <v>4660.0984890000009</v>
      </c>
      <c r="J13" s="89">
        <f t="shared" ref="J13" si="4">I13*D13</f>
        <v>9320.1969780000018</v>
      </c>
    </row>
    <row r="14" spans="1:10" ht="14.25" customHeight="1">
      <c r="A14" s="33" t="s">
        <v>20</v>
      </c>
      <c r="B14" s="11" t="s">
        <v>1025</v>
      </c>
      <c r="C14" s="6" t="s">
        <v>4</v>
      </c>
      <c r="D14" s="24">
        <v>1</v>
      </c>
      <c r="E14" s="88">
        <v>2581.9</v>
      </c>
      <c r="F14" s="88">
        <v>1600</v>
      </c>
      <c r="G14" s="88">
        <v>0</v>
      </c>
      <c r="H14" s="88">
        <v>0</v>
      </c>
      <c r="I14" s="88">
        <f t="shared" si="0"/>
        <v>4584.3700020000006</v>
      </c>
      <c r="J14" s="89">
        <f t="shared" si="2"/>
        <v>4584.3700020000006</v>
      </c>
    </row>
    <row r="15" spans="1:10" ht="12.75" customHeight="1">
      <c r="A15" s="33" t="s">
        <v>186</v>
      </c>
      <c r="B15" s="11" t="s">
        <v>341</v>
      </c>
      <c r="C15" s="6" t="s">
        <v>4</v>
      </c>
      <c r="D15" s="24">
        <v>1</v>
      </c>
      <c r="E15" s="88">
        <v>1280.29</v>
      </c>
      <c r="F15" s="88">
        <v>0</v>
      </c>
      <c r="G15" s="88">
        <f>E15*0.2</f>
        <v>256.05799999999999</v>
      </c>
      <c r="H15" s="88">
        <v>0</v>
      </c>
      <c r="I15" s="88">
        <f t="shared" si="0"/>
        <v>2727.9087818400003</v>
      </c>
      <c r="J15" s="89">
        <f t="shared" si="2"/>
        <v>2727.9087818400003</v>
      </c>
    </row>
    <row r="16" spans="1:10" ht="12.75" customHeight="1">
      <c r="A16" s="33" t="s">
        <v>316</v>
      </c>
      <c r="B16" s="11" t="s">
        <v>457</v>
      </c>
      <c r="C16" s="6" t="s">
        <v>4</v>
      </c>
      <c r="D16" s="24">
        <v>2</v>
      </c>
      <c r="E16" s="88">
        <v>1920.44</v>
      </c>
      <c r="F16" s="88">
        <v>0</v>
      </c>
      <c r="G16" s="88">
        <v>0</v>
      </c>
      <c r="H16" s="88">
        <v>0</v>
      </c>
      <c r="I16" s="88">
        <f t="shared" si="0"/>
        <v>3409.8948552000006</v>
      </c>
      <c r="J16" s="89">
        <f t="shared" si="2"/>
        <v>6819.7897104000012</v>
      </c>
    </row>
    <row r="17" spans="1:10" ht="12.75" customHeight="1">
      <c r="A17" s="33" t="s">
        <v>339</v>
      </c>
      <c r="B17" s="11" t="s">
        <v>1061</v>
      </c>
      <c r="C17" s="6" t="s">
        <v>4</v>
      </c>
      <c r="D17" s="24">
        <v>1</v>
      </c>
      <c r="E17" s="88">
        <v>1664.35</v>
      </c>
      <c r="F17" s="88">
        <v>0</v>
      </c>
      <c r="G17" s="88">
        <v>0</v>
      </c>
      <c r="H17" s="88">
        <v>0</v>
      </c>
      <c r="I17" s="88">
        <f t="shared" ref="I17" si="5">SUM(E17,G17,H17)*(1+PERCENTUAL_ENCARGOS)</f>
        <v>2955.186573</v>
      </c>
      <c r="J17" s="89">
        <f t="shared" ref="J17" si="6">I17*D17</f>
        <v>2955.186573</v>
      </c>
    </row>
    <row r="18" spans="1:10" ht="12.75" customHeight="1">
      <c r="A18" s="33" t="s">
        <v>348</v>
      </c>
      <c r="B18" s="11" t="s">
        <v>14</v>
      </c>
      <c r="C18" s="6" t="s">
        <v>4</v>
      </c>
      <c r="D18" s="24">
        <v>3</v>
      </c>
      <c r="E18" s="88">
        <v>1413.42</v>
      </c>
      <c r="F18" s="88">
        <v>0</v>
      </c>
      <c r="G18" s="88">
        <v>0</v>
      </c>
      <c r="H18" s="88">
        <v>0</v>
      </c>
      <c r="I18" s="88">
        <f t="shared" si="0"/>
        <v>2509.6402836000002</v>
      </c>
      <c r="J18" s="89">
        <f t="shared" si="2"/>
        <v>7528.9208508000011</v>
      </c>
    </row>
    <row r="19" spans="1:10" ht="12.75" customHeight="1">
      <c r="A19" s="33" t="s">
        <v>675</v>
      </c>
      <c r="B19" s="11" t="s">
        <v>887</v>
      </c>
      <c r="C19" s="6" t="s">
        <v>4</v>
      </c>
      <c r="D19" s="24">
        <v>5</v>
      </c>
      <c r="E19" s="88">
        <v>1440.23</v>
      </c>
      <c r="F19" s="88">
        <v>300</v>
      </c>
      <c r="G19" s="88">
        <v>0</v>
      </c>
      <c r="H19" s="88">
        <v>0</v>
      </c>
      <c r="I19" s="88">
        <f t="shared" si="0"/>
        <v>2557.2435834000003</v>
      </c>
      <c r="J19" s="89">
        <f t="shared" si="2"/>
        <v>12786.217917000002</v>
      </c>
    </row>
    <row r="20" spans="1:10">
      <c r="A20" s="33" t="s">
        <v>677</v>
      </c>
      <c r="B20" s="11" t="s">
        <v>679</v>
      </c>
      <c r="C20" s="6" t="s">
        <v>676</v>
      </c>
      <c r="D20" s="24">
        <v>60</v>
      </c>
      <c r="E20" s="90" t="s">
        <v>340</v>
      </c>
      <c r="F20" s="90" t="s">
        <v>340</v>
      </c>
      <c r="G20" s="90" t="s">
        <v>340</v>
      </c>
      <c r="H20" s="90" t="s">
        <v>340</v>
      </c>
      <c r="I20" s="88">
        <f>I14*1.5/220</f>
        <v>31.257068195454551</v>
      </c>
      <c r="J20" s="89">
        <f t="shared" si="2"/>
        <v>1875.424091727273</v>
      </c>
    </row>
    <row r="21" spans="1:10">
      <c r="A21" s="33" t="s">
        <v>888</v>
      </c>
      <c r="B21" s="11" t="s">
        <v>678</v>
      </c>
      <c r="C21" s="6" t="s">
        <v>676</v>
      </c>
      <c r="D21" s="24">
        <v>120</v>
      </c>
      <c r="E21" s="90" t="s">
        <v>340</v>
      </c>
      <c r="F21" s="90" t="s">
        <v>340</v>
      </c>
      <c r="G21" s="90" t="s">
        <v>340</v>
      </c>
      <c r="H21" s="90" t="s">
        <v>340</v>
      </c>
      <c r="I21" s="88">
        <f>I10*1.5/220</f>
        <v>31.257068195454551</v>
      </c>
      <c r="J21" s="89">
        <f t="shared" si="2"/>
        <v>3750.848183454546</v>
      </c>
    </row>
    <row r="22" spans="1:10">
      <c r="A22" s="33" t="s">
        <v>1042</v>
      </c>
      <c r="B22" s="11" t="s">
        <v>889</v>
      </c>
      <c r="C22" s="6" t="s">
        <v>4</v>
      </c>
      <c r="D22" s="24">
        <f>SUM(QTD_MO)</f>
        <v>62</v>
      </c>
      <c r="E22" s="90" t="s">
        <v>340</v>
      </c>
      <c r="F22" s="90" t="s">
        <v>340</v>
      </c>
      <c r="G22" s="90" t="s">
        <v>340</v>
      </c>
      <c r="H22" s="90" t="s">
        <v>340</v>
      </c>
      <c r="I22" s="88">
        <v>3.5</v>
      </c>
      <c r="J22" s="89">
        <f t="shared" si="2"/>
        <v>217</v>
      </c>
    </row>
    <row r="23" spans="1:10" ht="12.75" customHeight="1">
      <c r="A23" s="38" t="s">
        <v>5</v>
      </c>
      <c r="B23" s="16" t="s">
        <v>422</v>
      </c>
      <c r="C23" s="16"/>
      <c r="D23" s="16"/>
      <c r="E23" s="91"/>
      <c r="F23" s="91"/>
      <c r="G23" s="91"/>
      <c r="H23" s="91"/>
      <c r="I23" s="96"/>
      <c r="J23" s="97"/>
    </row>
    <row r="24" spans="1:10" ht="12.75" customHeight="1">
      <c r="A24" s="53" t="s">
        <v>6</v>
      </c>
      <c r="B24" s="11" t="s">
        <v>680</v>
      </c>
      <c r="C24" s="6" t="s">
        <v>4</v>
      </c>
      <c r="D24" s="24">
        <f>SUM(QTD_MO)</f>
        <v>62</v>
      </c>
      <c r="E24" s="90" t="s">
        <v>340</v>
      </c>
      <c r="F24" s="92" t="s">
        <v>340</v>
      </c>
      <c r="G24" s="92" t="s">
        <v>340</v>
      </c>
      <c r="H24" s="92" t="s">
        <v>340</v>
      </c>
      <c r="I24" s="93">
        <v>7</v>
      </c>
      <c r="J24" s="94">
        <f>D24*I24</f>
        <v>434</v>
      </c>
    </row>
    <row r="25" spans="1:10">
      <c r="A25" s="53" t="s">
        <v>7</v>
      </c>
      <c r="B25" s="11" t="s">
        <v>730</v>
      </c>
      <c r="C25" s="6" t="s">
        <v>4</v>
      </c>
      <c r="D25" s="24">
        <f>SUM(QTD_MO)*22+4*4</f>
        <v>1380</v>
      </c>
      <c r="E25" s="90" t="s">
        <v>340</v>
      </c>
      <c r="F25" s="92" t="s">
        <v>340</v>
      </c>
      <c r="G25" s="92" t="s">
        <v>340</v>
      </c>
      <c r="H25" s="92" t="s">
        <v>340</v>
      </c>
      <c r="I25" s="93">
        <v>15.2</v>
      </c>
      <c r="J25" s="94">
        <f>D25*I25</f>
        <v>20976</v>
      </c>
    </row>
    <row r="26" spans="1:10" ht="12.75" customHeight="1">
      <c r="A26" s="53" t="s">
        <v>641</v>
      </c>
      <c r="B26" s="11" t="s">
        <v>169</v>
      </c>
      <c r="C26" s="6" t="s">
        <v>4</v>
      </c>
      <c r="D26" s="24">
        <f>SUM(QTD_MO)*22*2</f>
        <v>2728</v>
      </c>
      <c r="E26" s="90" t="s">
        <v>340</v>
      </c>
      <c r="F26" s="92" t="s">
        <v>340</v>
      </c>
      <c r="G26" s="92" t="s">
        <v>340</v>
      </c>
      <c r="H26" s="92" t="s">
        <v>340</v>
      </c>
      <c r="I26" s="93">
        <v>4.7</v>
      </c>
      <c r="J26" s="94">
        <f>D26*I26</f>
        <v>12821.6</v>
      </c>
    </row>
    <row r="27" spans="1:10" ht="12.75" customHeight="1">
      <c r="A27" s="53" t="s">
        <v>728</v>
      </c>
      <c r="B27" s="11" t="s">
        <v>729</v>
      </c>
      <c r="C27" s="6" t="s">
        <v>4</v>
      </c>
      <c r="D27" s="24">
        <f>SUM(QTD_MO)*22*2</f>
        <v>2728</v>
      </c>
      <c r="E27" s="90" t="s">
        <v>340</v>
      </c>
      <c r="F27" s="92" t="s">
        <v>340</v>
      </c>
      <c r="G27" s="92" t="s">
        <v>340</v>
      </c>
      <c r="H27" s="92" t="s">
        <v>340</v>
      </c>
      <c r="I27" s="93" t="s">
        <v>340</v>
      </c>
      <c r="J27" s="95">
        <f>SUMPRODUCT(QTD_MO,E5:E19)*-0.06</f>
        <v>-5913.8945999999996</v>
      </c>
    </row>
    <row r="28" spans="1:10" s="8" customFormat="1" ht="26.25" customHeight="1" thickBot="1">
      <c r="A28" s="131" t="s">
        <v>418</v>
      </c>
      <c r="B28" s="132"/>
      <c r="C28" s="132"/>
      <c r="D28" s="132"/>
      <c r="E28" s="132"/>
      <c r="F28" s="132"/>
      <c r="G28" s="132"/>
      <c r="H28" s="132"/>
      <c r="I28" s="132"/>
      <c r="J28" s="52">
        <f>SUM(J5:J27)</f>
        <v>231005.48743738185</v>
      </c>
    </row>
  </sheetData>
  <sortState xmlns:xlrd2="http://schemas.microsoft.com/office/spreadsheetml/2017/richdata2" ref="B24:J26">
    <sortCondition ref="B24:B26"/>
  </sortState>
  <mergeCells count="8">
    <mergeCell ref="A28:I28"/>
    <mergeCell ref="A1:J1"/>
    <mergeCell ref="A2:B3"/>
    <mergeCell ref="C2:C3"/>
    <mergeCell ref="D2:D3"/>
    <mergeCell ref="E2:H2"/>
    <mergeCell ref="I2:I3"/>
    <mergeCell ref="J2:J3"/>
  </mergeCells>
  <phoneticPr fontId="40" type="noConversion"/>
  <printOptions horizontalCentered="1"/>
  <pageMargins left="0.51181102362204722" right="0.51181102362204722" top="1.1811023622047245" bottom="0.78740157480314965" header="0.31496062992125984" footer="0.31496062992125984"/>
  <pageSetup paperSize="9" scale="77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H14"/>
  <sheetViews>
    <sheetView view="pageBreakPreview" zoomScale="130" zoomScaleNormal="100" zoomScaleSheetLayoutView="130" workbookViewId="0">
      <selection activeCell="E5" sqref="E5"/>
    </sheetView>
  </sheetViews>
  <sheetFormatPr defaultColWidth="9.140625" defaultRowHeight="15"/>
  <cols>
    <col min="1" max="1" width="6.5703125" style="3" customWidth="1"/>
    <col min="2" max="2" width="78" style="15" customWidth="1"/>
    <col min="3" max="3" width="5.5703125" style="15" customWidth="1"/>
    <col min="4" max="4" width="9.7109375" style="20" customWidth="1"/>
    <col min="5" max="5" width="14.28515625" style="21" customWidth="1"/>
    <col min="6" max="6" width="14.140625" style="21" customWidth="1"/>
    <col min="7" max="7" width="12.140625" style="15" bestFit="1" customWidth="1"/>
    <col min="8" max="8" width="24" style="15" customWidth="1"/>
    <col min="9" max="16384" width="9.140625" style="15"/>
  </cols>
  <sheetData>
    <row r="1" spans="1:8" ht="35.25" customHeight="1">
      <c r="A1" s="126" t="s">
        <v>525</v>
      </c>
      <c r="B1" s="127"/>
      <c r="C1" s="127"/>
      <c r="D1" s="127"/>
      <c r="E1" s="127"/>
      <c r="F1" s="127"/>
    </row>
    <row r="2" spans="1:8" ht="21.75" customHeight="1">
      <c r="A2" s="129" t="s">
        <v>3</v>
      </c>
      <c r="B2" s="130"/>
      <c r="C2" s="130" t="s">
        <v>0</v>
      </c>
      <c r="D2" s="133" t="s">
        <v>879</v>
      </c>
      <c r="E2" s="135" t="s">
        <v>12</v>
      </c>
      <c r="F2" s="134" t="s">
        <v>876</v>
      </c>
    </row>
    <row r="3" spans="1:8">
      <c r="A3" s="129"/>
      <c r="B3" s="130"/>
      <c r="C3" s="130"/>
      <c r="D3" s="133"/>
      <c r="E3" s="135"/>
      <c r="F3" s="134"/>
    </row>
    <row r="4" spans="1:8">
      <c r="A4" s="38" t="s">
        <v>458</v>
      </c>
      <c r="B4" s="16" t="s">
        <v>1045</v>
      </c>
      <c r="C4" s="16"/>
      <c r="D4" s="16"/>
      <c r="E4" s="17"/>
      <c r="F4" s="17"/>
    </row>
    <row r="5" spans="1:8" ht="45">
      <c r="A5" s="33" t="s">
        <v>459</v>
      </c>
      <c r="B5" s="11" t="s">
        <v>526</v>
      </c>
      <c r="C5" s="6" t="s">
        <v>4</v>
      </c>
      <c r="D5" s="24">
        <f>ROUNDDOWN(SUM('Mão de obra'!QTD_MO)*1.5,0)</f>
        <v>93</v>
      </c>
      <c r="E5" s="88">
        <v>500</v>
      </c>
      <c r="F5" s="88">
        <f>E5*D5</f>
        <v>46500</v>
      </c>
      <c r="G5" s="68"/>
    </row>
    <row r="6" spans="1:8" ht="45">
      <c r="A6" s="33" t="s">
        <v>460</v>
      </c>
      <c r="B6" s="11" t="s">
        <v>527</v>
      </c>
      <c r="C6" s="6" t="s">
        <v>4</v>
      </c>
      <c r="D6" s="24">
        <f>ROUNDDOWN(SUM('Mão de obra'!QTD_MO)*1.5,0)</f>
        <v>93</v>
      </c>
      <c r="E6" s="88">
        <v>500</v>
      </c>
      <c r="F6" s="88">
        <f>E6*D6</f>
        <v>46500</v>
      </c>
      <c r="G6" s="66"/>
    </row>
    <row r="7" spans="1:8" ht="45">
      <c r="A7" s="33" t="s">
        <v>461</v>
      </c>
      <c r="B7" s="11" t="s">
        <v>528</v>
      </c>
      <c r="C7" s="6" t="s">
        <v>4</v>
      </c>
      <c r="D7" s="24">
        <f>SUM('Mão de obra'!QTD_MO)*1</f>
        <v>62</v>
      </c>
      <c r="E7" s="88">
        <v>500</v>
      </c>
      <c r="F7" s="88">
        <f>E7*D7</f>
        <v>31000</v>
      </c>
      <c r="G7" s="66"/>
    </row>
    <row r="8" spans="1:8" ht="45">
      <c r="A8" s="33" t="s">
        <v>462</v>
      </c>
      <c r="B8" s="11" t="s">
        <v>566</v>
      </c>
      <c r="C8" s="6" t="s">
        <v>420</v>
      </c>
      <c r="D8" s="24">
        <v>12</v>
      </c>
      <c r="E8" s="88">
        <v>2500</v>
      </c>
      <c r="F8" s="88">
        <f>E8*D8</f>
        <v>30000</v>
      </c>
      <c r="G8" s="66"/>
    </row>
    <row r="9" spans="1:8" ht="60">
      <c r="A9" s="33" t="s">
        <v>890</v>
      </c>
      <c r="B9" s="11" t="s">
        <v>891</v>
      </c>
      <c r="C9" s="6" t="s">
        <v>4</v>
      </c>
      <c r="D9" s="24">
        <v>2</v>
      </c>
      <c r="E9" s="88">
        <v>5500</v>
      </c>
      <c r="F9" s="88">
        <f>E9*D9</f>
        <v>11000</v>
      </c>
      <c r="G9" s="66"/>
    </row>
    <row r="10" spans="1:8" s="8" customFormat="1" ht="26.25" customHeight="1" thickBot="1">
      <c r="A10" s="131" t="s">
        <v>364</v>
      </c>
      <c r="B10" s="132"/>
      <c r="C10" s="132"/>
      <c r="D10" s="132"/>
      <c r="E10" s="132"/>
      <c r="F10" s="98">
        <f>SUM(F5:F9)</f>
        <v>165000</v>
      </c>
      <c r="G10" s="67"/>
      <c r="H10" s="69"/>
    </row>
    <row r="11" spans="1:8">
      <c r="G11" s="66"/>
      <c r="H11" s="66"/>
    </row>
    <row r="12" spans="1:8">
      <c r="G12" s="66"/>
    </row>
    <row r="13" spans="1:8">
      <c r="G13" s="66"/>
      <c r="H13" s="66"/>
    </row>
    <row r="14" spans="1:8">
      <c r="G14" s="66"/>
    </row>
  </sheetData>
  <sortState xmlns:xlrd2="http://schemas.microsoft.com/office/spreadsheetml/2017/richdata2" ref="B5:E8">
    <sortCondition ref="B5:B8"/>
  </sortState>
  <mergeCells count="7">
    <mergeCell ref="A1:F1"/>
    <mergeCell ref="A10:E10"/>
    <mergeCell ref="F2:F3"/>
    <mergeCell ref="E2:E3"/>
    <mergeCell ref="A2:B3"/>
    <mergeCell ref="C2:C3"/>
    <mergeCell ref="D2:D3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  <pageSetUpPr fitToPage="1"/>
  </sheetPr>
  <dimension ref="A1:C34"/>
  <sheetViews>
    <sheetView view="pageBreakPreview" topLeftCell="A28" zoomScale="205" zoomScaleNormal="100" zoomScaleSheetLayoutView="205" workbookViewId="0">
      <selection activeCell="B16" sqref="B16"/>
    </sheetView>
  </sheetViews>
  <sheetFormatPr defaultColWidth="9.140625" defaultRowHeight="15"/>
  <cols>
    <col min="1" max="1" width="6.5703125" style="1" customWidth="1"/>
    <col min="2" max="2" width="71.140625" style="15" customWidth="1"/>
    <col min="3" max="3" width="12.85546875" style="45" bestFit="1" customWidth="1"/>
    <col min="4" max="4" width="9.140625" style="15"/>
    <col min="5" max="5" width="12.140625" style="15" bestFit="1" customWidth="1"/>
    <col min="6" max="6" width="24" style="15" customWidth="1"/>
    <col min="7" max="16384" width="9.140625" style="15"/>
  </cols>
  <sheetData>
    <row r="1" spans="1:3" ht="31.5" customHeight="1">
      <c r="A1" s="126" t="s">
        <v>37</v>
      </c>
      <c r="B1" s="127"/>
      <c r="C1" s="128"/>
    </row>
    <row r="2" spans="1:3" ht="15" customHeight="1">
      <c r="A2" s="55" t="s">
        <v>357</v>
      </c>
      <c r="B2" s="56" t="s">
        <v>3</v>
      </c>
      <c r="C2" s="41" t="s">
        <v>28</v>
      </c>
    </row>
    <row r="3" spans="1:3">
      <c r="A3" s="38"/>
      <c r="B3" s="2" t="s">
        <v>22</v>
      </c>
      <c r="C3" s="42">
        <f>SUM(C4:C11)</f>
        <v>0.39800000000000008</v>
      </c>
    </row>
    <row r="4" spans="1:3" s="18" customFormat="1">
      <c r="A4" s="39" t="s">
        <v>29</v>
      </c>
      <c r="B4" s="11" t="s">
        <v>381</v>
      </c>
      <c r="C4" s="46">
        <v>0.2</v>
      </c>
    </row>
    <row r="5" spans="1:3" s="18" customFormat="1">
      <c r="A5" s="39" t="s">
        <v>30</v>
      </c>
      <c r="B5" s="11" t="s">
        <v>382</v>
      </c>
      <c r="C5" s="46">
        <v>0.08</v>
      </c>
    </row>
    <row r="6" spans="1:3" s="18" customFormat="1">
      <c r="A6" s="39" t="s">
        <v>31</v>
      </c>
      <c r="B6" s="11" t="s">
        <v>384</v>
      </c>
      <c r="C6" s="46">
        <v>1.4999999999999999E-2</v>
      </c>
    </row>
    <row r="7" spans="1:3" s="18" customFormat="1">
      <c r="A7" s="39" t="s">
        <v>32</v>
      </c>
      <c r="B7" s="11" t="s">
        <v>383</v>
      </c>
      <c r="C7" s="46">
        <v>0.01</v>
      </c>
    </row>
    <row r="8" spans="1:3" s="18" customFormat="1">
      <c r="A8" s="39" t="s">
        <v>33</v>
      </c>
      <c r="B8" s="11" t="s">
        <v>39</v>
      </c>
      <c r="C8" s="46">
        <v>2E-3</v>
      </c>
    </row>
    <row r="9" spans="1:3" s="18" customFormat="1">
      <c r="A9" s="39" t="s">
        <v>34</v>
      </c>
      <c r="B9" s="11" t="s">
        <v>38</v>
      </c>
      <c r="C9" s="46">
        <v>6.0000000000000001E-3</v>
      </c>
    </row>
    <row r="10" spans="1:3" s="18" customFormat="1">
      <c r="A10" s="39" t="s">
        <v>35</v>
      </c>
      <c r="B10" s="11" t="s">
        <v>363</v>
      </c>
      <c r="C10" s="46">
        <v>2.5000000000000001E-2</v>
      </c>
    </row>
    <row r="11" spans="1:3" s="18" customFormat="1">
      <c r="A11" s="39" t="s">
        <v>36</v>
      </c>
      <c r="B11" s="11" t="s">
        <v>385</v>
      </c>
      <c r="C11" s="46">
        <v>0.06</v>
      </c>
    </row>
    <row r="12" spans="1:3" s="18" customFormat="1">
      <c r="A12" s="38"/>
      <c r="B12" s="2" t="s">
        <v>23</v>
      </c>
      <c r="C12" s="42">
        <f>SUM(C13:C20)</f>
        <v>0.23482</v>
      </c>
    </row>
    <row r="13" spans="1:3" s="18" customFormat="1">
      <c r="A13" s="39" t="s">
        <v>369</v>
      </c>
      <c r="B13" s="11" t="s">
        <v>42</v>
      </c>
      <c r="C13" s="46">
        <v>8.3330000000000001E-2</v>
      </c>
    </row>
    <row r="14" spans="1:3" s="18" customFormat="1">
      <c r="A14" s="39" t="s">
        <v>370</v>
      </c>
      <c r="B14" s="11" t="s">
        <v>386</v>
      </c>
      <c r="C14" s="46">
        <v>0.11111</v>
      </c>
    </row>
    <row r="15" spans="1:3" s="18" customFormat="1">
      <c r="A15" s="39" t="s">
        <v>371</v>
      </c>
      <c r="B15" s="11" t="s">
        <v>41</v>
      </c>
      <c r="C15" s="46">
        <v>1.9439999999999999E-2</v>
      </c>
    </row>
    <row r="16" spans="1:3" s="18" customFormat="1">
      <c r="A16" s="39" t="s">
        <v>372</v>
      </c>
      <c r="B16" s="11" t="s">
        <v>389</v>
      </c>
      <c r="C16" s="46">
        <v>1.389E-2</v>
      </c>
    </row>
    <row r="17" spans="1:3" s="18" customFormat="1">
      <c r="A17" s="39" t="s">
        <v>373</v>
      </c>
      <c r="B17" s="11" t="s">
        <v>387</v>
      </c>
      <c r="C17" s="46">
        <v>3.3300000000000001E-3</v>
      </c>
    </row>
    <row r="18" spans="1:3" s="18" customFormat="1">
      <c r="A18" s="39" t="s">
        <v>374</v>
      </c>
      <c r="B18" s="11" t="s">
        <v>40</v>
      </c>
      <c r="C18" s="46">
        <v>2.7699999999999999E-3</v>
      </c>
    </row>
    <row r="19" spans="1:3" s="18" customFormat="1">
      <c r="A19" s="39" t="s">
        <v>375</v>
      </c>
      <c r="B19" s="11" t="s">
        <v>388</v>
      </c>
      <c r="C19" s="46">
        <v>7.3999999999999999E-4</v>
      </c>
    </row>
    <row r="20" spans="1:3" s="18" customFormat="1">
      <c r="A20" s="39" t="s">
        <v>376</v>
      </c>
      <c r="B20" s="11" t="s">
        <v>390</v>
      </c>
      <c r="C20" s="46">
        <v>2.1000000000000001E-4</v>
      </c>
    </row>
    <row r="21" spans="1:3" s="18" customFormat="1">
      <c r="A21" s="38"/>
      <c r="B21" s="2" t="s">
        <v>24</v>
      </c>
      <c r="C21" s="42">
        <f>SUM(C22:C25)</f>
        <v>4.5839999999999999E-2</v>
      </c>
    </row>
    <row r="22" spans="1:3" s="18" customFormat="1">
      <c r="A22" s="39" t="s">
        <v>365</v>
      </c>
      <c r="B22" s="11" t="s">
        <v>43</v>
      </c>
      <c r="C22" s="46">
        <v>4.1700000000000001E-3</v>
      </c>
    </row>
    <row r="23" spans="1:3" s="18" customFormat="1">
      <c r="A23" s="39" t="s">
        <v>366</v>
      </c>
      <c r="B23" s="11" t="s">
        <v>44</v>
      </c>
      <c r="C23" s="46">
        <v>1.67E-3</v>
      </c>
    </row>
    <row r="24" spans="1:3" s="18" customFormat="1">
      <c r="A24" s="39" t="s">
        <v>367</v>
      </c>
      <c r="B24" s="11" t="s">
        <v>391</v>
      </c>
      <c r="C24" s="46">
        <v>3.2000000000000001E-2</v>
      </c>
    </row>
    <row r="25" spans="1:3" s="18" customFormat="1">
      <c r="A25" s="39" t="s">
        <v>368</v>
      </c>
      <c r="B25" s="11" t="s">
        <v>392</v>
      </c>
      <c r="C25" s="46">
        <v>8.0000000000000002E-3</v>
      </c>
    </row>
    <row r="26" spans="1:3" s="18" customFormat="1">
      <c r="A26" s="38"/>
      <c r="B26" s="2" t="s">
        <v>25</v>
      </c>
      <c r="C26" s="42">
        <f>SUM(C27:C27)</f>
        <v>9.3460000000000001E-2</v>
      </c>
    </row>
    <row r="27" spans="1:3" s="18" customFormat="1">
      <c r="A27" s="39" t="s">
        <v>377</v>
      </c>
      <c r="B27" s="11" t="s">
        <v>393</v>
      </c>
      <c r="C27" s="46">
        <v>9.3460000000000001E-2</v>
      </c>
    </row>
    <row r="28" spans="1:3" s="18" customFormat="1">
      <c r="A28" s="38"/>
      <c r="B28" s="2" t="s">
        <v>26</v>
      </c>
      <c r="C28" s="42">
        <f>SUM(C29:C30)</f>
        <v>5.9000000000000003E-4</v>
      </c>
    </row>
    <row r="29" spans="1:3" s="18" customFormat="1">
      <c r="A29" s="39" t="s">
        <v>378</v>
      </c>
      <c r="B29" s="11" t="s">
        <v>394</v>
      </c>
      <c r="C29" s="46">
        <v>3.3E-4</v>
      </c>
    </row>
    <row r="30" spans="1:3" s="18" customFormat="1" ht="30">
      <c r="A30" s="39" t="s">
        <v>379</v>
      </c>
      <c r="B30" s="11" t="s">
        <v>395</v>
      </c>
      <c r="C30" s="46">
        <v>2.5999999999999998E-4</v>
      </c>
    </row>
    <row r="31" spans="1:3" s="18" customFormat="1">
      <c r="A31" s="38"/>
      <c r="B31" s="2" t="s">
        <v>27</v>
      </c>
      <c r="C31" s="42">
        <f>C32</f>
        <v>2.8700000000000002E-3</v>
      </c>
    </row>
    <row r="32" spans="1:3" s="18" customFormat="1" ht="30">
      <c r="A32" s="39" t="s">
        <v>380</v>
      </c>
      <c r="B32" s="11" t="s">
        <v>396</v>
      </c>
      <c r="C32" s="46">
        <v>2.8700000000000002E-3</v>
      </c>
    </row>
    <row r="33" spans="1:3" s="18" customFormat="1">
      <c r="A33" s="40"/>
      <c r="B33" s="25"/>
      <c r="C33" s="43"/>
    </row>
    <row r="34" spans="1:3" s="8" customFormat="1" ht="24.75" customHeight="1" thickBot="1">
      <c r="A34" s="131" t="s">
        <v>524</v>
      </c>
      <c r="B34" s="132"/>
      <c r="C34" s="44">
        <f>C3+C12+C21+C26+C28+C31</f>
        <v>0.77558000000000005</v>
      </c>
    </row>
  </sheetData>
  <mergeCells count="2">
    <mergeCell ref="A1:C1"/>
    <mergeCell ref="A34:B34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F34"/>
  <sheetViews>
    <sheetView view="pageBreakPreview" topLeftCell="A28" zoomScale="145" zoomScaleNormal="100" zoomScaleSheetLayoutView="145" workbookViewId="0">
      <selection activeCell="F12" sqref="F12:F33"/>
    </sheetView>
  </sheetViews>
  <sheetFormatPr defaultColWidth="9.140625" defaultRowHeight="15"/>
  <cols>
    <col min="1" max="1" width="6.5703125" style="3" customWidth="1"/>
    <col min="2" max="2" width="57.7109375" style="15" customWidth="1"/>
    <col min="3" max="3" width="5.5703125" style="15" customWidth="1"/>
    <col min="4" max="4" width="17.28515625" style="20" customWidth="1"/>
    <col min="5" max="5" width="18.140625" style="21" customWidth="1"/>
    <col min="6" max="6" width="20" style="21" customWidth="1"/>
    <col min="7" max="7" width="9.140625" style="15"/>
    <col min="8" max="8" width="12.140625" style="15" bestFit="1" customWidth="1"/>
    <col min="9" max="9" width="24" style="15" customWidth="1"/>
    <col min="10" max="16384" width="9.140625" style="15"/>
  </cols>
  <sheetData>
    <row r="1" spans="1:6" ht="31.5" customHeight="1">
      <c r="A1" s="138" t="s">
        <v>404</v>
      </c>
      <c r="B1" s="138"/>
      <c r="C1" s="138"/>
      <c r="D1" s="138"/>
      <c r="E1" s="138"/>
      <c r="F1" s="138"/>
    </row>
    <row r="2" spans="1:6" ht="28.5" customHeight="1">
      <c r="A2" s="130" t="s">
        <v>3</v>
      </c>
      <c r="B2" s="130"/>
      <c r="C2" s="76" t="s">
        <v>0</v>
      </c>
      <c r="D2" s="77" t="s">
        <v>877</v>
      </c>
      <c r="E2" s="78" t="s">
        <v>872</v>
      </c>
      <c r="F2" s="78" t="s">
        <v>878</v>
      </c>
    </row>
    <row r="3" spans="1:6" ht="12.75" customHeight="1">
      <c r="A3" s="2" t="s">
        <v>188</v>
      </c>
      <c r="B3" s="16" t="s">
        <v>175</v>
      </c>
      <c r="C3" s="16"/>
      <c r="D3" s="16"/>
      <c r="E3" s="17"/>
      <c r="F3" s="60"/>
    </row>
    <row r="4" spans="1:6" ht="45">
      <c r="A4" s="100" t="s">
        <v>189</v>
      </c>
      <c r="B4" s="11" t="s">
        <v>318</v>
      </c>
      <c r="C4" s="6" t="s">
        <v>185</v>
      </c>
      <c r="D4" s="24">
        <v>136</v>
      </c>
      <c r="E4" s="88">
        <v>148.59</v>
      </c>
      <c r="F4" s="88">
        <f t="shared" ref="F4:F10" si="0">E4*D4</f>
        <v>20208.240000000002</v>
      </c>
    </row>
    <row r="5" spans="1:6" ht="45">
      <c r="A5" s="100" t="s">
        <v>190</v>
      </c>
      <c r="B5" s="11" t="s">
        <v>319</v>
      </c>
      <c r="C5" s="6" t="s">
        <v>185</v>
      </c>
      <c r="D5" s="24">
        <v>20</v>
      </c>
      <c r="E5" s="88">
        <v>157.53</v>
      </c>
      <c r="F5" s="88">
        <f t="shared" si="0"/>
        <v>3150.6</v>
      </c>
    </row>
    <row r="6" spans="1:6" ht="30">
      <c r="A6" s="100" t="s">
        <v>191</v>
      </c>
      <c r="B6" s="11" t="s">
        <v>317</v>
      </c>
      <c r="C6" s="6" t="s">
        <v>185</v>
      </c>
      <c r="D6" s="24">
        <v>8</v>
      </c>
      <c r="E6" s="88">
        <v>133.78</v>
      </c>
      <c r="F6" s="88">
        <f t="shared" si="0"/>
        <v>1070.24</v>
      </c>
    </row>
    <row r="7" spans="1:6" ht="30">
      <c r="A7" s="100" t="s">
        <v>192</v>
      </c>
      <c r="B7" s="11" t="s">
        <v>362</v>
      </c>
      <c r="C7" s="6" t="s">
        <v>185</v>
      </c>
      <c r="D7" s="24">
        <v>46</v>
      </c>
      <c r="E7" s="88">
        <v>138.22999999999999</v>
      </c>
      <c r="F7" s="88">
        <f t="shared" si="0"/>
        <v>6358.58</v>
      </c>
    </row>
    <row r="8" spans="1:6" ht="45">
      <c r="A8" s="100" t="s">
        <v>193</v>
      </c>
      <c r="B8" s="11" t="s">
        <v>892</v>
      </c>
      <c r="C8" s="6" t="s">
        <v>185</v>
      </c>
      <c r="D8" s="24">
        <v>8</v>
      </c>
      <c r="E8" s="88">
        <v>276.44</v>
      </c>
      <c r="F8" s="88">
        <f t="shared" si="0"/>
        <v>2211.52</v>
      </c>
    </row>
    <row r="9" spans="1:6" ht="45">
      <c r="A9" s="100" t="s">
        <v>194</v>
      </c>
      <c r="B9" s="11" t="s">
        <v>320</v>
      </c>
      <c r="C9" s="6" t="s">
        <v>185</v>
      </c>
      <c r="D9" s="24">
        <v>16</v>
      </c>
      <c r="E9" s="88">
        <v>223.07</v>
      </c>
      <c r="F9" s="88">
        <f t="shared" si="0"/>
        <v>3569.12</v>
      </c>
    </row>
    <row r="10" spans="1:6" ht="30">
      <c r="A10" s="100" t="s">
        <v>195</v>
      </c>
      <c r="B10" s="11" t="s">
        <v>893</v>
      </c>
      <c r="C10" s="6" t="s">
        <v>185</v>
      </c>
      <c r="D10" s="24">
        <v>16</v>
      </c>
      <c r="E10" s="88">
        <v>220.13</v>
      </c>
      <c r="F10" s="88">
        <f t="shared" si="0"/>
        <v>3522.08</v>
      </c>
    </row>
    <row r="11" spans="1:6">
      <c r="A11" s="2" t="s">
        <v>196</v>
      </c>
      <c r="B11" s="16" t="s">
        <v>176</v>
      </c>
      <c r="C11" s="16"/>
      <c r="D11" s="23"/>
      <c r="E11" s="99"/>
      <c r="F11" s="99"/>
    </row>
    <row r="12" spans="1:6" ht="30">
      <c r="A12" s="100" t="s">
        <v>197</v>
      </c>
      <c r="B12" s="11" t="s">
        <v>178</v>
      </c>
      <c r="C12" s="6" t="s">
        <v>4</v>
      </c>
      <c r="D12" s="24">
        <v>120</v>
      </c>
      <c r="E12" s="88">
        <v>38.43</v>
      </c>
      <c r="F12" s="88">
        <f t="shared" ref="F12:F33" si="1">E12*D12</f>
        <v>4611.6000000000004</v>
      </c>
    </row>
    <row r="13" spans="1:6" ht="30">
      <c r="A13" s="100" t="s">
        <v>198</v>
      </c>
      <c r="B13" s="11" t="s">
        <v>179</v>
      </c>
      <c r="C13" s="6" t="s">
        <v>4</v>
      </c>
      <c r="D13" s="24">
        <v>120</v>
      </c>
      <c r="E13" s="88">
        <v>39.31</v>
      </c>
      <c r="F13" s="88">
        <f t="shared" si="1"/>
        <v>4717.2000000000007</v>
      </c>
    </row>
    <row r="14" spans="1:6" ht="30">
      <c r="A14" s="100" t="s">
        <v>199</v>
      </c>
      <c r="B14" s="11" t="s">
        <v>361</v>
      </c>
      <c r="C14" s="6" t="s">
        <v>4</v>
      </c>
      <c r="D14" s="24">
        <v>1</v>
      </c>
      <c r="E14" s="88">
        <v>85.85</v>
      </c>
      <c r="F14" s="88">
        <f t="shared" si="1"/>
        <v>85.85</v>
      </c>
    </row>
    <row r="15" spans="1:6">
      <c r="A15" s="100" t="s">
        <v>770</v>
      </c>
      <c r="B15" s="11" t="s">
        <v>182</v>
      </c>
      <c r="C15" s="6" t="s">
        <v>4</v>
      </c>
      <c r="D15" s="24">
        <v>80</v>
      </c>
      <c r="E15" s="88">
        <v>22.08</v>
      </c>
      <c r="F15" s="88">
        <f t="shared" si="1"/>
        <v>1766.3999999999999</v>
      </c>
    </row>
    <row r="16" spans="1:6">
      <c r="A16" s="100" t="s">
        <v>771</v>
      </c>
      <c r="B16" s="11" t="s">
        <v>172</v>
      </c>
      <c r="C16" s="6" t="s">
        <v>4</v>
      </c>
      <c r="D16" s="24">
        <v>40</v>
      </c>
      <c r="E16" s="88">
        <v>21.41</v>
      </c>
      <c r="F16" s="88">
        <f t="shared" si="1"/>
        <v>856.4</v>
      </c>
    </row>
    <row r="17" spans="1:6">
      <c r="A17" s="100" t="s">
        <v>200</v>
      </c>
      <c r="B17" s="11" t="s">
        <v>360</v>
      </c>
      <c r="C17" s="6" t="s">
        <v>4</v>
      </c>
      <c r="D17" s="24">
        <v>100</v>
      </c>
      <c r="E17" s="88">
        <v>27.23</v>
      </c>
      <c r="F17" s="88">
        <f t="shared" si="1"/>
        <v>2723</v>
      </c>
    </row>
    <row r="18" spans="1:6" ht="30">
      <c r="A18" s="100" t="s">
        <v>201</v>
      </c>
      <c r="B18" s="11" t="s">
        <v>174</v>
      </c>
      <c r="C18" s="6" t="s">
        <v>69</v>
      </c>
      <c r="D18" s="24">
        <v>6</v>
      </c>
      <c r="E18" s="88">
        <v>165.87</v>
      </c>
      <c r="F18" s="88">
        <f t="shared" si="1"/>
        <v>995.22</v>
      </c>
    </row>
    <row r="19" spans="1:6" ht="30">
      <c r="A19" s="100" t="s">
        <v>202</v>
      </c>
      <c r="B19" s="11" t="s">
        <v>669</v>
      </c>
      <c r="C19" s="6" t="s">
        <v>69</v>
      </c>
      <c r="D19" s="24">
        <v>6</v>
      </c>
      <c r="E19" s="88">
        <v>159.1</v>
      </c>
      <c r="F19" s="88">
        <f t="shared" si="1"/>
        <v>954.59999999999991</v>
      </c>
    </row>
    <row r="20" spans="1:6" ht="30">
      <c r="A20" s="100" t="s">
        <v>203</v>
      </c>
      <c r="B20" s="11" t="s">
        <v>1031</v>
      </c>
      <c r="C20" s="6" t="s">
        <v>4</v>
      </c>
      <c r="D20" s="24">
        <v>50</v>
      </c>
      <c r="E20" s="88">
        <v>29.95</v>
      </c>
      <c r="F20" s="88">
        <f t="shared" si="1"/>
        <v>1497.5</v>
      </c>
    </row>
    <row r="21" spans="1:6">
      <c r="A21" s="100" t="s">
        <v>204</v>
      </c>
      <c r="B21" s="11" t="s">
        <v>715</v>
      </c>
      <c r="C21" s="6" t="s">
        <v>184</v>
      </c>
      <c r="D21" s="24">
        <v>100</v>
      </c>
      <c r="E21" s="88">
        <v>4.8600000000000003</v>
      </c>
      <c r="F21" s="88">
        <f t="shared" si="1"/>
        <v>486.00000000000006</v>
      </c>
    </row>
    <row r="22" spans="1:6">
      <c r="A22" s="100" t="s">
        <v>205</v>
      </c>
      <c r="B22" s="11" t="s">
        <v>183</v>
      </c>
      <c r="C22" s="6" t="s">
        <v>184</v>
      </c>
      <c r="D22" s="24">
        <v>2</v>
      </c>
      <c r="E22" s="88">
        <v>38.82</v>
      </c>
      <c r="F22" s="88">
        <f t="shared" si="1"/>
        <v>77.64</v>
      </c>
    </row>
    <row r="23" spans="1:6" ht="30">
      <c r="A23" s="100" t="s">
        <v>206</v>
      </c>
      <c r="B23" s="11" t="s">
        <v>359</v>
      </c>
      <c r="C23" s="6" t="s">
        <v>184</v>
      </c>
      <c r="D23" s="24">
        <v>50</v>
      </c>
      <c r="E23" s="88">
        <v>15.21</v>
      </c>
      <c r="F23" s="88">
        <f t="shared" si="1"/>
        <v>760.5</v>
      </c>
    </row>
    <row r="24" spans="1:6">
      <c r="A24" s="100" t="s">
        <v>229</v>
      </c>
      <c r="B24" s="11" t="s">
        <v>173</v>
      </c>
      <c r="C24" s="6" t="s">
        <v>4</v>
      </c>
      <c r="D24" s="24">
        <v>8</v>
      </c>
      <c r="E24" s="88">
        <v>235.26</v>
      </c>
      <c r="F24" s="88">
        <f t="shared" si="1"/>
        <v>1882.08</v>
      </c>
    </row>
    <row r="25" spans="1:6" ht="45">
      <c r="A25" s="100" t="s">
        <v>772</v>
      </c>
      <c r="B25" s="11" t="s">
        <v>180</v>
      </c>
      <c r="C25" s="6" t="s">
        <v>4</v>
      </c>
      <c r="D25" s="24">
        <v>120</v>
      </c>
      <c r="E25" s="88">
        <v>105.39</v>
      </c>
      <c r="F25" s="88">
        <f t="shared" si="1"/>
        <v>12646.8</v>
      </c>
    </row>
    <row r="26" spans="1:6" ht="30">
      <c r="A26" s="100" t="s">
        <v>531</v>
      </c>
      <c r="B26" s="11" t="s">
        <v>171</v>
      </c>
      <c r="C26" s="6" t="s">
        <v>4</v>
      </c>
      <c r="D26" s="24">
        <v>100</v>
      </c>
      <c r="E26" s="88">
        <v>18.96</v>
      </c>
      <c r="F26" s="88">
        <f t="shared" si="1"/>
        <v>1896</v>
      </c>
    </row>
    <row r="27" spans="1:6">
      <c r="A27" s="100" t="s">
        <v>532</v>
      </c>
      <c r="B27" s="11" t="s">
        <v>181</v>
      </c>
      <c r="C27" s="6" t="s">
        <v>69</v>
      </c>
      <c r="D27" s="24">
        <v>4</v>
      </c>
      <c r="E27" s="88">
        <v>21.89</v>
      </c>
      <c r="F27" s="88">
        <f t="shared" si="1"/>
        <v>87.56</v>
      </c>
    </row>
    <row r="28" spans="1:6" ht="45">
      <c r="A28" s="100" t="s">
        <v>533</v>
      </c>
      <c r="B28" s="11" t="s">
        <v>895</v>
      </c>
      <c r="C28" s="6" t="s">
        <v>4</v>
      </c>
      <c r="D28" s="24">
        <v>500</v>
      </c>
      <c r="E28" s="88">
        <v>15.3</v>
      </c>
      <c r="F28" s="88">
        <f t="shared" si="1"/>
        <v>7650</v>
      </c>
    </row>
    <row r="29" spans="1:6" ht="45">
      <c r="A29" s="100" t="s">
        <v>534</v>
      </c>
      <c r="B29" s="11" t="s">
        <v>896</v>
      </c>
      <c r="C29" s="6" t="s">
        <v>4</v>
      </c>
      <c r="D29" s="24">
        <v>2000</v>
      </c>
      <c r="E29" s="88">
        <v>4.55</v>
      </c>
      <c r="F29" s="88">
        <f t="shared" si="1"/>
        <v>9100</v>
      </c>
    </row>
    <row r="30" spans="1:6" ht="45">
      <c r="A30" s="100" t="s">
        <v>535</v>
      </c>
      <c r="B30" s="11" t="s">
        <v>897</v>
      </c>
      <c r="C30" s="6" t="s">
        <v>4</v>
      </c>
      <c r="D30" s="24">
        <v>700</v>
      </c>
      <c r="E30" s="88">
        <v>17.46</v>
      </c>
      <c r="F30" s="88">
        <f t="shared" si="1"/>
        <v>12222</v>
      </c>
    </row>
    <row r="31" spans="1:6" s="118" customFormat="1" ht="30">
      <c r="A31" s="100" t="s">
        <v>536</v>
      </c>
      <c r="B31" s="11" t="s">
        <v>1030</v>
      </c>
      <c r="C31" s="6" t="s">
        <v>185</v>
      </c>
      <c r="D31" s="24">
        <v>20</v>
      </c>
      <c r="E31" s="88">
        <v>183.88</v>
      </c>
      <c r="F31" s="88">
        <f t="shared" si="1"/>
        <v>3677.6</v>
      </c>
    </row>
    <row r="32" spans="1:6" s="118" customFormat="1" ht="30">
      <c r="A32" s="100" t="s">
        <v>537</v>
      </c>
      <c r="B32" s="11" t="s">
        <v>993</v>
      </c>
      <c r="C32" s="6" t="s">
        <v>4</v>
      </c>
      <c r="D32" s="24">
        <v>40</v>
      </c>
      <c r="E32" s="88">
        <v>168.73</v>
      </c>
      <c r="F32" s="88">
        <f t="shared" si="1"/>
        <v>6749.2</v>
      </c>
    </row>
    <row r="33" spans="1:6" s="118" customFormat="1" ht="75">
      <c r="A33" s="100" t="s">
        <v>894</v>
      </c>
      <c r="B33" s="11" t="s">
        <v>1011</v>
      </c>
      <c r="C33" s="6" t="s">
        <v>4</v>
      </c>
      <c r="D33" s="24">
        <v>20</v>
      </c>
      <c r="E33" s="88">
        <v>76.430000000000007</v>
      </c>
      <c r="F33" s="88">
        <f t="shared" si="1"/>
        <v>1528.6000000000001</v>
      </c>
    </row>
    <row r="34" spans="1:6" s="8" customFormat="1" ht="26.25" customHeight="1">
      <c r="A34" s="137" t="s">
        <v>364</v>
      </c>
      <c r="B34" s="137"/>
      <c r="C34" s="137"/>
      <c r="D34" s="137"/>
      <c r="E34" s="137"/>
      <c r="F34" s="101">
        <f>SUM(F3:F33)</f>
        <v>117062.13000000002</v>
      </c>
    </row>
  </sheetData>
  <sortState xmlns:xlrd2="http://schemas.microsoft.com/office/spreadsheetml/2017/richdata2" ref="B12:F57">
    <sortCondition ref="B12:B57"/>
  </sortState>
  <mergeCells count="3">
    <mergeCell ref="A2:B2"/>
    <mergeCell ref="A34:E34"/>
    <mergeCell ref="A1:F1"/>
  </mergeCells>
  <phoneticPr fontId="40" type="noConversion"/>
  <printOptions horizontalCentered="1"/>
  <pageMargins left="0.51181102362204722" right="0.51181102362204722" top="1.1811023622047245" bottom="0.78740157480314965" header="0.31496062992125984" footer="0.31496062992125984"/>
  <pageSetup paperSize="9" scale="73" fitToHeight="0" orientation="portrait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  <pageSetUpPr fitToPage="1"/>
  </sheetPr>
  <dimension ref="A1:I118"/>
  <sheetViews>
    <sheetView view="pageBreakPreview" topLeftCell="A108" zoomScale="115" zoomScaleNormal="100" zoomScaleSheetLayoutView="115" workbookViewId="0">
      <selection activeCell="E114" sqref="E114"/>
    </sheetView>
  </sheetViews>
  <sheetFormatPr defaultColWidth="9.140625" defaultRowHeight="15"/>
  <cols>
    <col min="1" max="1" width="6.5703125" style="3" customWidth="1"/>
    <col min="2" max="2" width="56.42578125" style="7" customWidth="1"/>
    <col min="3" max="3" width="5.5703125" style="30" customWidth="1"/>
    <col min="4" max="4" width="17.85546875" style="20" customWidth="1"/>
    <col min="5" max="5" width="18.140625" style="21" customWidth="1"/>
    <col min="6" max="6" width="19" style="22" customWidth="1"/>
    <col min="7" max="7" width="9.140625" style="15"/>
    <col min="8" max="8" width="12.140625" style="15" bestFit="1" customWidth="1"/>
    <col min="9" max="9" width="24" style="15" customWidth="1"/>
    <col min="10" max="16384" width="9.140625" style="15"/>
  </cols>
  <sheetData>
    <row r="1" spans="1:9" ht="18.75">
      <c r="A1" s="141" t="s">
        <v>406</v>
      </c>
      <c r="B1" s="142"/>
      <c r="C1" s="142"/>
      <c r="D1" s="142"/>
      <c r="E1" s="142"/>
      <c r="F1" s="142"/>
    </row>
    <row r="2" spans="1:9" ht="30">
      <c r="A2" s="129" t="s">
        <v>3</v>
      </c>
      <c r="B2" s="130"/>
      <c r="C2" s="57" t="s">
        <v>0</v>
      </c>
      <c r="D2" s="58" t="s">
        <v>877</v>
      </c>
      <c r="E2" s="59" t="s">
        <v>872</v>
      </c>
      <c r="F2" s="59" t="s">
        <v>878</v>
      </c>
    </row>
    <row r="3" spans="1:9">
      <c r="A3" s="38" t="s">
        <v>207</v>
      </c>
      <c r="B3" s="4" t="s">
        <v>120</v>
      </c>
      <c r="C3" s="29"/>
      <c r="D3" s="16"/>
      <c r="E3" s="27"/>
      <c r="F3" s="26"/>
    </row>
    <row r="4" spans="1:9" ht="60">
      <c r="A4" s="49" t="s">
        <v>208</v>
      </c>
      <c r="B4" s="11" t="s">
        <v>104</v>
      </c>
      <c r="C4" s="12" t="s">
        <v>74</v>
      </c>
      <c r="D4" s="12">
        <v>15</v>
      </c>
      <c r="E4" s="102">
        <v>33.5</v>
      </c>
      <c r="F4" s="102">
        <f>E4*D4</f>
        <v>502.5</v>
      </c>
      <c r="I4" s="117"/>
    </row>
    <row r="5" spans="1:9" ht="45">
      <c r="A5" s="49" t="s">
        <v>209</v>
      </c>
      <c r="B5" s="11" t="s">
        <v>105</v>
      </c>
      <c r="C5" s="12" t="s">
        <v>74</v>
      </c>
      <c r="D5" s="12">
        <v>5</v>
      </c>
      <c r="E5" s="102">
        <v>86.57</v>
      </c>
      <c r="F5" s="102">
        <f t="shared" ref="F5:F17" si="0">E5*D5</f>
        <v>432.84999999999997</v>
      </c>
      <c r="I5" s="117"/>
    </row>
    <row r="6" spans="1:9" ht="75">
      <c r="A6" s="49" t="s">
        <v>210</v>
      </c>
      <c r="B6" s="11" t="s">
        <v>128</v>
      </c>
      <c r="C6" s="12" t="s">
        <v>4</v>
      </c>
      <c r="D6" s="12">
        <v>3</v>
      </c>
      <c r="E6" s="102">
        <v>467.26</v>
      </c>
      <c r="F6" s="102">
        <f t="shared" si="0"/>
        <v>1401.78</v>
      </c>
      <c r="I6" s="117"/>
    </row>
    <row r="7" spans="1:9" ht="120">
      <c r="A7" s="49" t="s">
        <v>211</v>
      </c>
      <c r="B7" s="11" t="s">
        <v>126</v>
      </c>
      <c r="C7" s="12" t="s">
        <v>4</v>
      </c>
      <c r="D7" s="12">
        <v>3</v>
      </c>
      <c r="E7" s="102">
        <v>1445.5</v>
      </c>
      <c r="F7" s="102">
        <f t="shared" si="0"/>
        <v>4336.5</v>
      </c>
      <c r="I7" s="117"/>
    </row>
    <row r="8" spans="1:9" ht="135">
      <c r="A8" s="49" t="s">
        <v>212</v>
      </c>
      <c r="B8" s="11" t="s">
        <v>127</v>
      </c>
      <c r="C8" s="12" t="s">
        <v>4</v>
      </c>
      <c r="D8" s="12">
        <v>3</v>
      </c>
      <c r="E8" s="102">
        <v>854</v>
      </c>
      <c r="F8" s="102">
        <f t="shared" si="0"/>
        <v>2562</v>
      </c>
      <c r="I8" s="117"/>
    </row>
    <row r="9" spans="1:9" ht="30">
      <c r="A9" s="49" t="s">
        <v>213</v>
      </c>
      <c r="B9" s="11" t="s">
        <v>66</v>
      </c>
      <c r="C9" s="12" t="s">
        <v>4</v>
      </c>
      <c r="D9" s="12">
        <v>30</v>
      </c>
      <c r="E9" s="102">
        <v>19.8</v>
      </c>
      <c r="F9" s="102">
        <f t="shared" si="0"/>
        <v>594</v>
      </c>
      <c r="I9" s="117"/>
    </row>
    <row r="10" spans="1:9" ht="30">
      <c r="A10" s="49" t="s">
        <v>214</v>
      </c>
      <c r="B10" s="11" t="s">
        <v>65</v>
      </c>
      <c r="C10" s="12" t="s">
        <v>4</v>
      </c>
      <c r="D10" s="12">
        <v>20</v>
      </c>
      <c r="E10" s="102">
        <v>31.35</v>
      </c>
      <c r="F10" s="102">
        <f t="shared" si="0"/>
        <v>627</v>
      </c>
      <c r="I10" s="117"/>
    </row>
    <row r="11" spans="1:9" ht="45">
      <c r="A11" s="49" t="s">
        <v>215</v>
      </c>
      <c r="B11" s="11" t="s">
        <v>63</v>
      </c>
      <c r="C11" s="12" t="s">
        <v>4</v>
      </c>
      <c r="D11" s="12">
        <v>4</v>
      </c>
      <c r="E11" s="102">
        <v>242.77</v>
      </c>
      <c r="F11" s="102">
        <f t="shared" si="0"/>
        <v>971.08</v>
      </c>
      <c r="I11" s="117"/>
    </row>
    <row r="12" spans="1:9" ht="45">
      <c r="A12" s="49" t="s">
        <v>463</v>
      </c>
      <c r="B12" s="11" t="s">
        <v>62</v>
      </c>
      <c r="C12" s="12" t="s">
        <v>4</v>
      </c>
      <c r="D12" s="12">
        <v>0</v>
      </c>
      <c r="E12" s="102">
        <v>199.09</v>
      </c>
      <c r="F12" s="102">
        <f t="shared" si="0"/>
        <v>0</v>
      </c>
      <c r="I12" s="117"/>
    </row>
    <row r="13" spans="1:9">
      <c r="A13" s="49" t="s">
        <v>464</v>
      </c>
      <c r="B13" s="11" t="s">
        <v>64</v>
      </c>
      <c r="C13" s="12" t="s">
        <v>60</v>
      </c>
      <c r="D13" s="12">
        <v>500</v>
      </c>
      <c r="E13" s="102">
        <v>13.57</v>
      </c>
      <c r="F13" s="102">
        <f t="shared" si="0"/>
        <v>6785</v>
      </c>
      <c r="I13" s="117"/>
    </row>
    <row r="14" spans="1:9" ht="30">
      <c r="A14" s="49" t="s">
        <v>465</v>
      </c>
      <c r="B14" s="11" t="s">
        <v>108</v>
      </c>
      <c r="C14" s="12" t="s">
        <v>4</v>
      </c>
      <c r="D14" s="12">
        <v>4</v>
      </c>
      <c r="E14" s="102">
        <v>42.89</v>
      </c>
      <c r="F14" s="102">
        <f t="shared" si="0"/>
        <v>171.56</v>
      </c>
      <c r="I14" s="117"/>
    </row>
    <row r="15" spans="1:9" ht="30">
      <c r="A15" s="49" t="s">
        <v>466</v>
      </c>
      <c r="B15" s="11" t="s">
        <v>109</v>
      </c>
      <c r="C15" s="12" t="s">
        <v>4</v>
      </c>
      <c r="D15" s="12">
        <v>4</v>
      </c>
      <c r="E15" s="102">
        <v>38.090000000000003</v>
      </c>
      <c r="F15" s="102">
        <f t="shared" si="0"/>
        <v>152.36000000000001</v>
      </c>
      <c r="I15" s="117"/>
    </row>
    <row r="16" spans="1:9" ht="30">
      <c r="A16" s="49" t="s">
        <v>467</v>
      </c>
      <c r="B16" s="11" t="s">
        <v>107</v>
      </c>
      <c r="C16" s="12" t="s">
        <v>4</v>
      </c>
      <c r="D16" s="12">
        <v>4</v>
      </c>
      <c r="E16" s="102">
        <v>45.97</v>
      </c>
      <c r="F16" s="102">
        <f t="shared" si="0"/>
        <v>183.88</v>
      </c>
      <c r="I16" s="117"/>
    </row>
    <row r="17" spans="1:9" ht="30">
      <c r="A17" s="49" t="s">
        <v>468</v>
      </c>
      <c r="B17" s="11" t="s">
        <v>426</v>
      </c>
      <c r="C17" s="12" t="s">
        <v>4</v>
      </c>
      <c r="D17" s="12">
        <v>10</v>
      </c>
      <c r="E17" s="102">
        <v>63.41</v>
      </c>
      <c r="F17" s="102">
        <f t="shared" si="0"/>
        <v>634.09999999999991</v>
      </c>
      <c r="I17" s="117"/>
    </row>
    <row r="18" spans="1:9">
      <c r="A18" s="38" t="s">
        <v>216</v>
      </c>
      <c r="B18" s="4" t="s">
        <v>121</v>
      </c>
      <c r="C18" s="29"/>
      <c r="D18" s="16"/>
      <c r="E18" s="103"/>
      <c r="F18" s="103"/>
      <c r="I18" s="117"/>
    </row>
    <row r="19" spans="1:9" ht="30">
      <c r="A19" s="49" t="s">
        <v>217</v>
      </c>
      <c r="B19" s="11" t="s">
        <v>149</v>
      </c>
      <c r="C19" s="12" t="s">
        <v>4</v>
      </c>
      <c r="D19" s="12">
        <v>1</v>
      </c>
      <c r="E19" s="102">
        <v>67.3</v>
      </c>
      <c r="F19" s="102">
        <f>E19*D19</f>
        <v>67.3</v>
      </c>
      <c r="I19" s="117"/>
    </row>
    <row r="20" spans="1:9" ht="30">
      <c r="A20" s="49" t="s">
        <v>218</v>
      </c>
      <c r="B20" s="11" t="s">
        <v>142</v>
      </c>
      <c r="C20" s="12" t="s">
        <v>4</v>
      </c>
      <c r="D20" s="12">
        <v>1</v>
      </c>
      <c r="E20" s="102">
        <v>37.86</v>
      </c>
      <c r="F20" s="102">
        <f t="shared" ref="F20:F57" si="1">E20*D20</f>
        <v>37.86</v>
      </c>
      <c r="I20" s="117"/>
    </row>
    <row r="21" spans="1:9">
      <c r="A21" s="49" t="s">
        <v>219</v>
      </c>
      <c r="B21" s="11" t="s">
        <v>342</v>
      </c>
      <c r="C21" s="12" t="s">
        <v>4</v>
      </c>
      <c r="D21" s="12">
        <v>5</v>
      </c>
      <c r="E21" s="102">
        <v>67.23</v>
      </c>
      <c r="F21" s="102">
        <f t="shared" si="1"/>
        <v>336.15000000000003</v>
      </c>
      <c r="I21" s="117"/>
    </row>
    <row r="22" spans="1:9" ht="30">
      <c r="A22" s="49" t="s">
        <v>220</v>
      </c>
      <c r="B22" s="11" t="s">
        <v>136</v>
      </c>
      <c r="C22" s="12" t="s">
        <v>4</v>
      </c>
      <c r="D22" s="12">
        <v>10</v>
      </c>
      <c r="E22" s="102">
        <v>79.510000000000005</v>
      </c>
      <c r="F22" s="102">
        <f t="shared" si="1"/>
        <v>795.1</v>
      </c>
      <c r="I22" s="117"/>
    </row>
    <row r="23" spans="1:9" ht="30">
      <c r="A23" s="49" t="s">
        <v>221</v>
      </c>
      <c r="B23" s="11" t="s">
        <v>148</v>
      </c>
      <c r="C23" s="12" t="s">
        <v>4</v>
      </c>
      <c r="D23" s="12">
        <v>1</v>
      </c>
      <c r="E23" s="102">
        <v>44.49</v>
      </c>
      <c r="F23" s="102">
        <f t="shared" si="1"/>
        <v>44.49</v>
      </c>
      <c r="I23" s="117"/>
    </row>
    <row r="24" spans="1:9" ht="30">
      <c r="A24" s="49" t="s">
        <v>469</v>
      </c>
      <c r="B24" s="11" t="s">
        <v>428</v>
      </c>
      <c r="C24" s="12" t="s">
        <v>4</v>
      </c>
      <c r="D24" s="13">
        <v>6</v>
      </c>
      <c r="E24" s="102">
        <v>88.28</v>
      </c>
      <c r="F24" s="102">
        <f t="shared" si="1"/>
        <v>529.68000000000006</v>
      </c>
      <c r="I24" s="117"/>
    </row>
    <row r="25" spans="1:9" ht="30">
      <c r="A25" s="49" t="s">
        <v>470</v>
      </c>
      <c r="B25" s="11" t="s">
        <v>152</v>
      </c>
      <c r="C25" s="12" t="s">
        <v>4</v>
      </c>
      <c r="D25" s="12">
        <v>5</v>
      </c>
      <c r="E25" s="102">
        <v>56.1</v>
      </c>
      <c r="F25" s="102">
        <f t="shared" si="1"/>
        <v>280.5</v>
      </c>
      <c r="I25" s="117"/>
    </row>
    <row r="26" spans="1:9">
      <c r="A26" s="49" t="s">
        <v>471</v>
      </c>
      <c r="B26" s="11" t="s">
        <v>153</v>
      </c>
      <c r="C26" s="12" t="s">
        <v>4</v>
      </c>
      <c r="D26" s="12">
        <v>12</v>
      </c>
      <c r="E26" s="102">
        <v>28.53</v>
      </c>
      <c r="F26" s="102">
        <f t="shared" si="1"/>
        <v>342.36</v>
      </c>
      <c r="I26" s="117"/>
    </row>
    <row r="27" spans="1:9" ht="30">
      <c r="A27" s="49" t="s">
        <v>538</v>
      </c>
      <c r="B27" s="11" t="s">
        <v>427</v>
      </c>
      <c r="C27" s="12" t="s">
        <v>4</v>
      </c>
      <c r="D27" s="13">
        <v>12</v>
      </c>
      <c r="E27" s="102">
        <v>8.5399999999999991</v>
      </c>
      <c r="F27" s="102">
        <f t="shared" si="1"/>
        <v>102.47999999999999</v>
      </c>
      <c r="I27" s="117"/>
    </row>
    <row r="28" spans="1:9" ht="30">
      <c r="A28" s="49" t="s">
        <v>539</v>
      </c>
      <c r="B28" s="11" t="s">
        <v>129</v>
      </c>
      <c r="C28" s="12" t="s">
        <v>4</v>
      </c>
      <c r="D28" s="12">
        <v>2</v>
      </c>
      <c r="E28" s="102">
        <v>144.16999999999999</v>
      </c>
      <c r="F28" s="102">
        <f t="shared" si="1"/>
        <v>288.33999999999997</v>
      </c>
      <c r="I28" s="117"/>
    </row>
    <row r="29" spans="1:9" ht="30">
      <c r="A29" s="49" t="s">
        <v>540</v>
      </c>
      <c r="B29" s="11" t="s">
        <v>130</v>
      </c>
      <c r="C29" s="12" t="s">
        <v>4</v>
      </c>
      <c r="D29" s="12">
        <v>2</v>
      </c>
      <c r="E29" s="102">
        <v>193.05</v>
      </c>
      <c r="F29" s="102">
        <f t="shared" si="1"/>
        <v>386.1</v>
      </c>
      <c r="I29" s="117"/>
    </row>
    <row r="30" spans="1:9" ht="30">
      <c r="A30" s="49" t="s">
        <v>541</v>
      </c>
      <c r="B30" s="11" t="s">
        <v>131</v>
      </c>
      <c r="C30" s="12" t="s">
        <v>4</v>
      </c>
      <c r="D30" s="12">
        <v>2</v>
      </c>
      <c r="E30" s="102">
        <v>328.47</v>
      </c>
      <c r="F30" s="102">
        <f t="shared" si="1"/>
        <v>656.94</v>
      </c>
      <c r="I30" s="117"/>
    </row>
    <row r="31" spans="1:9" ht="30">
      <c r="A31" s="49" t="s">
        <v>542</v>
      </c>
      <c r="B31" s="11" t="s">
        <v>137</v>
      </c>
      <c r="C31" s="12" t="s">
        <v>4</v>
      </c>
      <c r="D31" s="12">
        <v>10</v>
      </c>
      <c r="E31" s="102">
        <v>38.28</v>
      </c>
      <c r="F31" s="102">
        <f t="shared" si="1"/>
        <v>382.8</v>
      </c>
      <c r="I31" s="117"/>
    </row>
    <row r="32" spans="1:9" ht="30">
      <c r="A32" s="49" t="s">
        <v>543</v>
      </c>
      <c r="B32" s="11" t="s">
        <v>151</v>
      </c>
      <c r="C32" s="12" t="s">
        <v>4</v>
      </c>
      <c r="D32" s="12">
        <v>1</v>
      </c>
      <c r="E32" s="102">
        <v>13.32</v>
      </c>
      <c r="F32" s="102">
        <f t="shared" si="1"/>
        <v>13.32</v>
      </c>
      <c r="I32" s="117"/>
    </row>
    <row r="33" spans="1:9" ht="30">
      <c r="A33" s="49" t="s">
        <v>544</v>
      </c>
      <c r="B33" s="11" t="s">
        <v>429</v>
      </c>
      <c r="C33" s="12" t="s">
        <v>4</v>
      </c>
      <c r="D33" s="13">
        <v>3</v>
      </c>
      <c r="E33" s="102">
        <v>66.08</v>
      </c>
      <c r="F33" s="102">
        <f t="shared" si="1"/>
        <v>198.24</v>
      </c>
      <c r="I33" s="117"/>
    </row>
    <row r="34" spans="1:9" ht="30">
      <c r="A34" s="49" t="s">
        <v>545</v>
      </c>
      <c r="B34" s="11" t="s">
        <v>344</v>
      </c>
      <c r="C34" s="12" t="s">
        <v>4</v>
      </c>
      <c r="D34" s="12">
        <v>10</v>
      </c>
      <c r="E34" s="102">
        <v>57.87</v>
      </c>
      <c r="F34" s="102">
        <f t="shared" si="1"/>
        <v>578.69999999999993</v>
      </c>
      <c r="I34" s="117"/>
    </row>
    <row r="35" spans="1:9" ht="30">
      <c r="A35" s="49" t="s">
        <v>546</v>
      </c>
      <c r="B35" s="11" t="s">
        <v>110</v>
      </c>
      <c r="C35" s="12" t="s">
        <v>4</v>
      </c>
      <c r="D35" s="12">
        <v>10</v>
      </c>
      <c r="E35" s="102">
        <v>53.12</v>
      </c>
      <c r="F35" s="102">
        <f t="shared" si="1"/>
        <v>531.19999999999993</v>
      </c>
      <c r="I35" s="117"/>
    </row>
    <row r="36" spans="1:9" ht="30">
      <c r="A36" s="49" t="s">
        <v>547</v>
      </c>
      <c r="B36" s="11" t="s">
        <v>143</v>
      </c>
      <c r="C36" s="12" t="s">
        <v>4</v>
      </c>
      <c r="D36" s="12">
        <v>40</v>
      </c>
      <c r="E36" s="102">
        <v>102.04</v>
      </c>
      <c r="F36" s="102">
        <f t="shared" si="1"/>
        <v>4081.6000000000004</v>
      </c>
      <c r="I36" s="117"/>
    </row>
    <row r="37" spans="1:9" ht="30">
      <c r="A37" s="49" t="s">
        <v>548</v>
      </c>
      <c r="B37" s="11" t="s">
        <v>139</v>
      </c>
      <c r="C37" s="12" t="s">
        <v>4</v>
      </c>
      <c r="D37" s="12">
        <v>22</v>
      </c>
      <c r="E37" s="102">
        <v>66.06</v>
      </c>
      <c r="F37" s="102">
        <f t="shared" si="1"/>
        <v>1453.3200000000002</v>
      </c>
      <c r="I37" s="117"/>
    </row>
    <row r="38" spans="1:9" ht="30">
      <c r="A38" s="49" t="s">
        <v>549</v>
      </c>
      <c r="B38" s="11" t="s">
        <v>138</v>
      </c>
      <c r="C38" s="12" t="s">
        <v>4</v>
      </c>
      <c r="D38" s="12">
        <v>5</v>
      </c>
      <c r="E38" s="102">
        <v>83.9</v>
      </c>
      <c r="F38" s="102">
        <f t="shared" si="1"/>
        <v>419.5</v>
      </c>
      <c r="I38" s="117"/>
    </row>
    <row r="39" spans="1:9" ht="30">
      <c r="A39" s="49" t="s">
        <v>550</v>
      </c>
      <c r="B39" s="11" t="s">
        <v>140</v>
      </c>
      <c r="C39" s="12" t="s">
        <v>4</v>
      </c>
      <c r="D39" s="12">
        <v>10</v>
      </c>
      <c r="E39" s="102">
        <v>77.260000000000005</v>
      </c>
      <c r="F39" s="102">
        <f t="shared" si="1"/>
        <v>772.6</v>
      </c>
      <c r="I39" s="117"/>
    </row>
    <row r="40" spans="1:9" ht="30">
      <c r="A40" s="49" t="s">
        <v>551</v>
      </c>
      <c r="B40" s="11" t="s">
        <v>146</v>
      </c>
      <c r="C40" s="12" t="s">
        <v>4</v>
      </c>
      <c r="D40" s="12">
        <v>50</v>
      </c>
      <c r="E40" s="102">
        <v>26.54</v>
      </c>
      <c r="F40" s="102">
        <f t="shared" si="1"/>
        <v>1327</v>
      </c>
      <c r="I40" s="117"/>
    </row>
    <row r="41" spans="1:9" ht="30">
      <c r="A41" s="49" t="s">
        <v>552</v>
      </c>
      <c r="B41" s="11" t="s">
        <v>898</v>
      </c>
      <c r="C41" s="12" t="s">
        <v>4</v>
      </c>
      <c r="D41" s="12">
        <v>50</v>
      </c>
      <c r="E41" s="102">
        <v>41.71</v>
      </c>
      <c r="F41" s="102">
        <f t="shared" si="1"/>
        <v>2085.5</v>
      </c>
      <c r="I41" s="117"/>
    </row>
    <row r="42" spans="1:9" ht="30">
      <c r="A42" s="49" t="s">
        <v>553</v>
      </c>
      <c r="B42" s="11" t="s">
        <v>899</v>
      </c>
      <c r="C42" s="12" t="s">
        <v>4</v>
      </c>
      <c r="D42" s="12">
        <v>20</v>
      </c>
      <c r="E42" s="102">
        <v>44.1</v>
      </c>
      <c r="F42" s="102">
        <f t="shared" si="1"/>
        <v>882</v>
      </c>
      <c r="I42" s="117"/>
    </row>
    <row r="43" spans="1:9" ht="30">
      <c r="A43" s="49" t="s">
        <v>554</v>
      </c>
      <c r="B43" s="11" t="s">
        <v>346</v>
      </c>
      <c r="C43" s="12" t="s">
        <v>4</v>
      </c>
      <c r="D43" s="12">
        <v>10</v>
      </c>
      <c r="E43" s="102">
        <v>46.57</v>
      </c>
      <c r="F43" s="102">
        <f t="shared" si="1"/>
        <v>465.7</v>
      </c>
      <c r="I43" s="117"/>
    </row>
    <row r="44" spans="1:9" ht="30">
      <c r="A44" s="49" t="s">
        <v>555</v>
      </c>
      <c r="B44" s="11" t="s">
        <v>343</v>
      </c>
      <c r="C44" s="12" t="s">
        <v>4</v>
      </c>
      <c r="D44" s="12">
        <v>10</v>
      </c>
      <c r="E44" s="102">
        <v>34.299999999999997</v>
      </c>
      <c r="F44" s="102">
        <f t="shared" si="1"/>
        <v>343</v>
      </c>
      <c r="I44" s="117"/>
    </row>
    <row r="45" spans="1:9" ht="30">
      <c r="A45" s="49" t="s">
        <v>900</v>
      </c>
      <c r="B45" s="11" t="s">
        <v>901</v>
      </c>
      <c r="C45" s="12" t="s">
        <v>4</v>
      </c>
      <c r="D45" s="12">
        <v>30</v>
      </c>
      <c r="E45" s="102">
        <v>62.13</v>
      </c>
      <c r="F45" s="102">
        <f t="shared" si="1"/>
        <v>1863.9</v>
      </c>
      <c r="I45" s="117"/>
    </row>
    <row r="46" spans="1:9" ht="30">
      <c r="A46" s="49" t="s">
        <v>902</v>
      </c>
      <c r="B46" s="11" t="s">
        <v>903</v>
      </c>
      <c r="C46" s="12" t="s">
        <v>4</v>
      </c>
      <c r="D46" s="12">
        <v>30</v>
      </c>
      <c r="E46" s="102">
        <v>39.299999999999997</v>
      </c>
      <c r="F46" s="102">
        <f t="shared" si="1"/>
        <v>1179</v>
      </c>
      <c r="I46" s="117"/>
    </row>
    <row r="47" spans="1:9" ht="30">
      <c r="A47" s="49" t="s">
        <v>904</v>
      </c>
      <c r="B47" s="11" t="s">
        <v>905</v>
      </c>
      <c r="C47" s="12" t="s">
        <v>4</v>
      </c>
      <c r="D47" s="12">
        <v>35</v>
      </c>
      <c r="E47" s="102">
        <v>24.56</v>
      </c>
      <c r="F47" s="102">
        <f t="shared" si="1"/>
        <v>859.59999999999991</v>
      </c>
      <c r="I47" s="117"/>
    </row>
    <row r="48" spans="1:9" ht="30">
      <c r="A48" s="49" t="s">
        <v>906</v>
      </c>
      <c r="B48" s="11" t="s">
        <v>907</v>
      </c>
      <c r="C48" s="12" t="s">
        <v>4</v>
      </c>
      <c r="D48" s="12">
        <v>60</v>
      </c>
      <c r="E48" s="102">
        <v>20.74</v>
      </c>
      <c r="F48" s="102">
        <f t="shared" si="1"/>
        <v>1244.3999999999999</v>
      </c>
      <c r="I48" s="117"/>
    </row>
    <row r="49" spans="1:9" ht="30">
      <c r="A49" s="49" t="s">
        <v>908</v>
      </c>
      <c r="B49" s="11" t="s">
        <v>909</v>
      </c>
      <c r="C49" s="12" t="s">
        <v>4</v>
      </c>
      <c r="D49" s="12">
        <v>60</v>
      </c>
      <c r="E49" s="102">
        <v>15.54</v>
      </c>
      <c r="F49" s="102">
        <f t="shared" si="1"/>
        <v>932.4</v>
      </c>
      <c r="I49" s="117"/>
    </row>
    <row r="50" spans="1:9" ht="30">
      <c r="A50" s="49" t="s">
        <v>910</v>
      </c>
      <c r="B50" s="11" t="s">
        <v>911</v>
      </c>
      <c r="C50" s="12" t="s">
        <v>4</v>
      </c>
      <c r="D50" s="12">
        <v>90</v>
      </c>
      <c r="E50" s="102">
        <v>41.39</v>
      </c>
      <c r="F50" s="102">
        <f t="shared" si="1"/>
        <v>3725.1</v>
      </c>
      <c r="I50" s="117"/>
    </row>
    <row r="51" spans="1:9" ht="30">
      <c r="A51" s="49" t="s">
        <v>912</v>
      </c>
      <c r="B51" s="11" t="s">
        <v>913</v>
      </c>
      <c r="C51" s="12" t="s">
        <v>4</v>
      </c>
      <c r="D51" s="12">
        <v>1</v>
      </c>
      <c r="E51" s="102">
        <v>43</v>
      </c>
      <c r="F51" s="102">
        <f t="shared" si="1"/>
        <v>43</v>
      </c>
      <c r="I51" s="117"/>
    </row>
    <row r="52" spans="1:9" ht="30">
      <c r="A52" s="49" t="s">
        <v>914</v>
      </c>
      <c r="B52" s="11" t="s">
        <v>343</v>
      </c>
      <c r="C52" s="12" t="s">
        <v>4</v>
      </c>
      <c r="D52" s="12">
        <v>1</v>
      </c>
      <c r="E52" s="102">
        <v>34.299999999999997</v>
      </c>
      <c r="F52" s="102">
        <f t="shared" si="1"/>
        <v>34.299999999999997</v>
      </c>
      <c r="I52" s="117"/>
    </row>
    <row r="53" spans="1:9" ht="30">
      <c r="A53" s="49" t="s">
        <v>915</v>
      </c>
      <c r="B53" s="11" t="s">
        <v>916</v>
      </c>
      <c r="C53" s="12" t="s">
        <v>4</v>
      </c>
      <c r="D53" s="12">
        <v>90</v>
      </c>
      <c r="E53" s="102">
        <v>53.59</v>
      </c>
      <c r="F53" s="102">
        <f t="shared" si="1"/>
        <v>4823.1000000000004</v>
      </c>
      <c r="I53" s="117"/>
    </row>
    <row r="54" spans="1:9" ht="30">
      <c r="A54" s="49" t="s">
        <v>980</v>
      </c>
      <c r="B54" s="11" t="s">
        <v>981</v>
      </c>
      <c r="C54" s="12" t="s">
        <v>4</v>
      </c>
      <c r="D54" s="12">
        <v>6</v>
      </c>
      <c r="E54" s="102">
        <v>68.56</v>
      </c>
      <c r="F54" s="102">
        <f t="shared" si="1"/>
        <v>411.36</v>
      </c>
      <c r="I54" s="117"/>
    </row>
    <row r="55" spans="1:9" ht="30">
      <c r="A55" s="49" t="s">
        <v>1059</v>
      </c>
      <c r="B55" s="11" t="s">
        <v>982</v>
      </c>
      <c r="C55" s="12" t="s">
        <v>4</v>
      </c>
      <c r="D55" s="12">
        <v>2</v>
      </c>
      <c r="E55" s="102">
        <v>139.22999999999999</v>
      </c>
      <c r="F55" s="102">
        <f t="shared" si="1"/>
        <v>278.45999999999998</v>
      </c>
      <c r="I55" s="117"/>
    </row>
    <row r="56" spans="1:9" s="118" customFormat="1" ht="30">
      <c r="A56" s="49" t="s">
        <v>994</v>
      </c>
      <c r="B56" s="11" t="s">
        <v>995</v>
      </c>
      <c r="C56" s="12" t="s">
        <v>4</v>
      </c>
      <c r="D56" s="12">
        <v>60</v>
      </c>
      <c r="E56" s="102">
        <v>35.46</v>
      </c>
      <c r="F56" s="102">
        <f t="shared" si="1"/>
        <v>2127.6</v>
      </c>
      <c r="I56" s="119"/>
    </row>
    <row r="57" spans="1:9" s="120" customFormat="1" ht="30">
      <c r="A57" s="49" t="s">
        <v>1060</v>
      </c>
      <c r="B57" s="11" t="s">
        <v>1012</v>
      </c>
      <c r="C57" s="12" t="s">
        <v>4</v>
      </c>
      <c r="D57" s="12">
        <v>60</v>
      </c>
      <c r="E57" s="102">
        <v>72.459999999999994</v>
      </c>
      <c r="F57" s="102">
        <f t="shared" si="1"/>
        <v>4347.5999999999995</v>
      </c>
      <c r="I57" s="121"/>
    </row>
    <row r="58" spans="1:9" ht="30">
      <c r="A58" s="38" t="s">
        <v>222</v>
      </c>
      <c r="B58" s="4" t="s">
        <v>119</v>
      </c>
      <c r="C58" s="29"/>
      <c r="D58" s="16"/>
      <c r="E58" s="103"/>
      <c r="F58" s="103"/>
      <c r="I58" s="117"/>
    </row>
    <row r="59" spans="1:9" ht="30">
      <c r="A59" s="50" t="s">
        <v>223</v>
      </c>
      <c r="B59" s="11" t="s">
        <v>764</v>
      </c>
      <c r="C59" s="12" t="s">
        <v>4</v>
      </c>
      <c r="D59" s="12">
        <v>1</v>
      </c>
      <c r="E59" s="102">
        <v>250.31</v>
      </c>
      <c r="F59" s="102">
        <f t="shared" ref="F59:F72" si="2">E59*D59</f>
        <v>250.31</v>
      </c>
      <c r="I59" s="117"/>
    </row>
    <row r="60" spans="1:9" ht="30">
      <c r="A60" s="50" t="s">
        <v>224</v>
      </c>
      <c r="B60" s="11" t="s">
        <v>345</v>
      </c>
      <c r="C60" s="12" t="s">
        <v>69</v>
      </c>
      <c r="D60" s="12">
        <v>4</v>
      </c>
      <c r="E60" s="102">
        <v>164.26</v>
      </c>
      <c r="F60" s="102">
        <f t="shared" si="2"/>
        <v>657.04</v>
      </c>
      <c r="I60" s="117"/>
    </row>
    <row r="61" spans="1:9" ht="60">
      <c r="A61" s="50" t="s">
        <v>225</v>
      </c>
      <c r="B61" s="11" t="s">
        <v>523</v>
      </c>
      <c r="C61" s="12" t="s">
        <v>69</v>
      </c>
      <c r="D61" s="12">
        <v>4</v>
      </c>
      <c r="E61" s="102">
        <v>161.79</v>
      </c>
      <c r="F61" s="102">
        <f t="shared" si="2"/>
        <v>647.16</v>
      </c>
      <c r="I61" s="117"/>
    </row>
    <row r="62" spans="1:9">
      <c r="A62" s="50" t="s">
        <v>226</v>
      </c>
      <c r="B62" s="11" t="s">
        <v>767</v>
      </c>
      <c r="C62" s="12" t="s">
        <v>4</v>
      </c>
      <c r="D62" s="12">
        <v>2</v>
      </c>
      <c r="E62" s="102">
        <v>16.72</v>
      </c>
      <c r="F62" s="102">
        <f t="shared" si="2"/>
        <v>33.44</v>
      </c>
      <c r="I62" s="117"/>
    </row>
    <row r="63" spans="1:9">
      <c r="A63" s="50" t="s">
        <v>227</v>
      </c>
      <c r="B63" s="11" t="s">
        <v>765</v>
      </c>
      <c r="C63" s="12" t="s">
        <v>4</v>
      </c>
      <c r="D63" s="12">
        <v>2</v>
      </c>
      <c r="E63" s="102">
        <v>21.55</v>
      </c>
      <c r="F63" s="102">
        <f t="shared" si="2"/>
        <v>43.1</v>
      </c>
      <c r="I63" s="117"/>
    </row>
    <row r="64" spans="1:9" ht="30">
      <c r="A64" s="50" t="s">
        <v>556</v>
      </c>
      <c r="B64" s="11" t="s">
        <v>763</v>
      </c>
      <c r="C64" s="12" t="s">
        <v>4</v>
      </c>
      <c r="D64" s="12">
        <v>1</v>
      </c>
      <c r="E64" s="102">
        <v>289.81</v>
      </c>
      <c r="F64" s="102">
        <f t="shared" si="2"/>
        <v>289.81</v>
      </c>
      <c r="I64" s="117"/>
    </row>
    <row r="65" spans="1:9" ht="60">
      <c r="A65" s="50" t="s">
        <v>557</v>
      </c>
      <c r="B65" s="11" t="s">
        <v>101</v>
      </c>
      <c r="C65" s="12" t="s">
        <v>71</v>
      </c>
      <c r="D65" s="12">
        <v>30</v>
      </c>
      <c r="E65" s="102">
        <v>12.13</v>
      </c>
      <c r="F65" s="102">
        <f t="shared" si="2"/>
        <v>363.90000000000003</v>
      </c>
      <c r="I65" s="117"/>
    </row>
    <row r="66" spans="1:9" ht="45">
      <c r="A66" s="50" t="s">
        <v>637</v>
      </c>
      <c r="B66" s="11" t="s">
        <v>73</v>
      </c>
      <c r="C66" s="12" t="s">
        <v>4</v>
      </c>
      <c r="D66" s="12">
        <v>4</v>
      </c>
      <c r="E66" s="102">
        <v>101.27</v>
      </c>
      <c r="F66" s="102">
        <f t="shared" si="2"/>
        <v>405.08</v>
      </c>
      <c r="I66" s="117"/>
    </row>
    <row r="67" spans="1:9" ht="30">
      <c r="A67" s="50" t="s">
        <v>760</v>
      </c>
      <c r="B67" s="11" t="s">
        <v>769</v>
      </c>
      <c r="C67" s="12" t="s">
        <v>4</v>
      </c>
      <c r="D67" s="12">
        <v>3</v>
      </c>
      <c r="E67" s="102">
        <v>33.6</v>
      </c>
      <c r="F67" s="102">
        <f t="shared" si="2"/>
        <v>100.80000000000001</v>
      </c>
      <c r="I67" s="117"/>
    </row>
    <row r="68" spans="1:9" ht="30">
      <c r="A68" s="50" t="s">
        <v>761</v>
      </c>
      <c r="B68" s="11" t="s">
        <v>638</v>
      </c>
      <c r="C68" s="12" t="s">
        <v>4</v>
      </c>
      <c r="D68" s="12">
        <v>6</v>
      </c>
      <c r="E68" s="102">
        <v>55.7</v>
      </c>
      <c r="F68" s="102">
        <f t="shared" si="2"/>
        <v>334.20000000000005</v>
      </c>
      <c r="I68" s="117"/>
    </row>
    <row r="69" spans="1:9" ht="30">
      <c r="A69" s="50" t="s">
        <v>762</v>
      </c>
      <c r="B69" s="11" t="s">
        <v>522</v>
      </c>
      <c r="C69" s="12" t="s">
        <v>4</v>
      </c>
      <c r="D69" s="12">
        <v>5</v>
      </c>
      <c r="E69" s="102">
        <v>57.83</v>
      </c>
      <c r="F69" s="102">
        <f t="shared" si="2"/>
        <v>289.14999999999998</v>
      </c>
      <c r="I69" s="117"/>
    </row>
    <row r="70" spans="1:9" s="118" customFormat="1" ht="45">
      <c r="A70" s="50" t="s">
        <v>766</v>
      </c>
      <c r="B70" s="11" t="s">
        <v>521</v>
      </c>
      <c r="C70" s="12" t="s">
        <v>4</v>
      </c>
      <c r="D70" s="12">
        <v>120</v>
      </c>
      <c r="E70" s="102">
        <v>21.29</v>
      </c>
      <c r="F70" s="102">
        <f t="shared" si="2"/>
        <v>2554.7999999999997</v>
      </c>
      <c r="I70" s="119"/>
    </row>
    <row r="71" spans="1:9" s="118" customFormat="1" ht="45">
      <c r="A71" s="50" t="s">
        <v>768</v>
      </c>
      <c r="B71" s="11" t="s">
        <v>114</v>
      </c>
      <c r="C71" s="12" t="s">
        <v>4</v>
      </c>
      <c r="D71" s="12">
        <v>120</v>
      </c>
      <c r="E71" s="102">
        <v>11.09</v>
      </c>
      <c r="F71" s="102">
        <f t="shared" si="2"/>
        <v>1330.8</v>
      </c>
      <c r="I71" s="119"/>
    </row>
    <row r="72" spans="1:9" ht="45">
      <c r="A72" s="50" t="s">
        <v>917</v>
      </c>
      <c r="B72" s="11" t="s">
        <v>918</v>
      </c>
      <c r="C72" s="12" t="s">
        <v>4</v>
      </c>
      <c r="D72" s="12">
        <v>3</v>
      </c>
      <c r="E72" s="102">
        <v>215.25</v>
      </c>
      <c r="F72" s="102">
        <f t="shared" si="2"/>
        <v>645.75</v>
      </c>
      <c r="I72" s="117"/>
    </row>
    <row r="73" spans="1:9">
      <c r="A73" s="38" t="s">
        <v>228</v>
      </c>
      <c r="B73" s="4" t="s">
        <v>115</v>
      </c>
      <c r="C73" s="29"/>
      <c r="D73" s="16"/>
      <c r="E73" s="103"/>
      <c r="F73" s="103"/>
      <c r="I73" s="117"/>
    </row>
    <row r="74" spans="1:9" ht="45">
      <c r="A74" s="49" t="s">
        <v>321</v>
      </c>
      <c r="B74" s="11" t="s">
        <v>113</v>
      </c>
      <c r="C74" s="12" t="s">
        <v>4</v>
      </c>
      <c r="D74" s="12">
        <v>1</v>
      </c>
      <c r="E74" s="102">
        <v>680.88</v>
      </c>
      <c r="F74" s="102">
        <f>E74*D74</f>
        <v>680.88</v>
      </c>
      <c r="I74" s="117"/>
    </row>
    <row r="75" spans="1:9" ht="45">
      <c r="A75" s="49" t="s">
        <v>322</v>
      </c>
      <c r="B75" s="11" t="s">
        <v>112</v>
      </c>
      <c r="C75" s="12" t="s">
        <v>4</v>
      </c>
      <c r="D75" s="12">
        <v>1</v>
      </c>
      <c r="E75" s="102">
        <v>680.88</v>
      </c>
      <c r="F75" s="102">
        <f t="shared" ref="F75:F82" si="3">E75*D75</f>
        <v>680.88</v>
      </c>
      <c r="I75" s="117"/>
    </row>
    <row r="76" spans="1:9" ht="45">
      <c r="A76" s="49" t="s">
        <v>323</v>
      </c>
      <c r="B76" s="11" t="s">
        <v>425</v>
      </c>
      <c r="C76" s="12" t="s">
        <v>4</v>
      </c>
      <c r="D76" s="12">
        <v>1</v>
      </c>
      <c r="E76" s="102">
        <v>585.27</v>
      </c>
      <c r="F76" s="102">
        <f t="shared" si="3"/>
        <v>585.27</v>
      </c>
      <c r="I76" s="117"/>
    </row>
    <row r="77" spans="1:9" ht="30">
      <c r="A77" s="49" t="s">
        <v>324</v>
      </c>
      <c r="B77" s="11" t="s">
        <v>1048</v>
      </c>
      <c r="C77" s="12" t="s">
        <v>4</v>
      </c>
      <c r="D77" s="12">
        <v>1</v>
      </c>
      <c r="E77" s="102">
        <v>373.83</v>
      </c>
      <c r="F77" s="102">
        <f t="shared" si="3"/>
        <v>373.83</v>
      </c>
      <c r="I77" s="117"/>
    </row>
    <row r="78" spans="1:9" ht="45">
      <c r="A78" s="49" t="s">
        <v>325</v>
      </c>
      <c r="B78" s="11" t="s">
        <v>1047</v>
      </c>
      <c r="C78" s="12" t="s">
        <v>4</v>
      </c>
      <c r="D78" s="12">
        <v>1</v>
      </c>
      <c r="E78" s="102">
        <v>2181.9499999999998</v>
      </c>
      <c r="F78" s="102">
        <f t="shared" si="3"/>
        <v>2181.9499999999998</v>
      </c>
      <c r="I78" s="117"/>
    </row>
    <row r="79" spans="1:9" ht="30">
      <c r="A79" s="49" t="s">
        <v>326</v>
      </c>
      <c r="B79" s="111" t="s">
        <v>1024</v>
      </c>
      <c r="C79" s="112" t="s">
        <v>4</v>
      </c>
      <c r="D79" s="112">
        <v>3</v>
      </c>
      <c r="E79" s="102">
        <v>413.36</v>
      </c>
      <c r="F79" s="102">
        <f t="shared" si="3"/>
        <v>1240.08</v>
      </c>
      <c r="I79" s="117"/>
    </row>
    <row r="80" spans="1:9" ht="45">
      <c r="A80" s="49" t="s">
        <v>919</v>
      </c>
      <c r="B80" s="11" t="s">
        <v>1023</v>
      </c>
      <c r="C80" s="12" t="s">
        <v>4</v>
      </c>
      <c r="D80" s="12">
        <v>40</v>
      </c>
      <c r="E80" s="102">
        <v>69.63</v>
      </c>
      <c r="F80" s="102">
        <f t="shared" si="3"/>
        <v>2785.2</v>
      </c>
      <c r="I80" s="117"/>
    </row>
    <row r="81" spans="1:9" ht="30">
      <c r="A81" s="49" t="s">
        <v>920</v>
      </c>
      <c r="B81" s="11" t="s">
        <v>922</v>
      </c>
      <c r="C81" s="12" t="s">
        <v>4</v>
      </c>
      <c r="D81" s="12">
        <v>5</v>
      </c>
      <c r="E81" s="102">
        <v>362.54</v>
      </c>
      <c r="F81" s="102">
        <f t="shared" si="3"/>
        <v>1812.7</v>
      </c>
      <c r="I81" s="117"/>
    </row>
    <row r="82" spans="1:9" ht="45">
      <c r="A82" s="49" t="s">
        <v>921</v>
      </c>
      <c r="B82" s="11" t="s">
        <v>1022</v>
      </c>
      <c r="C82" s="12" t="s">
        <v>4</v>
      </c>
      <c r="D82" s="12">
        <v>2</v>
      </c>
      <c r="E82" s="102">
        <v>1749.9</v>
      </c>
      <c r="F82" s="102">
        <f t="shared" si="3"/>
        <v>3499.8</v>
      </c>
      <c r="I82" s="117"/>
    </row>
    <row r="83" spans="1:9">
      <c r="A83" s="38" t="s">
        <v>231</v>
      </c>
      <c r="B83" s="4" t="s">
        <v>106</v>
      </c>
      <c r="C83" s="29"/>
      <c r="D83" s="16"/>
      <c r="E83" s="103"/>
      <c r="F83" s="103"/>
      <c r="I83" s="117"/>
    </row>
    <row r="84" spans="1:9" ht="30">
      <c r="A84" s="49" t="s">
        <v>232</v>
      </c>
      <c r="B84" s="11" t="s">
        <v>87</v>
      </c>
      <c r="C84" s="12" t="s">
        <v>4</v>
      </c>
      <c r="D84" s="12">
        <v>1</v>
      </c>
      <c r="E84" s="102">
        <v>170.54</v>
      </c>
      <c r="F84" s="102">
        <f>E84*D84</f>
        <v>170.54</v>
      </c>
      <c r="I84" s="117"/>
    </row>
    <row r="85" spans="1:9" ht="30">
      <c r="A85" s="49" t="s">
        <v>233</v>
      </c>
      <c r="B85" s="11" t="s">
        <v>88</v>
      </c>
      <c r="C85" s="12" t="s">
        <v>4</v>
      </c>
      <c r="D85" s="12">
        <v>1</v>
      </c>
      <c r="E85" s="102">
        <v>46.56</v>
      </c>
      <c r="F85" s="102">
        <f t="shared" ref="F85:F94" si="4">E85*D85</f>
        <v>46.56</v>
      </c>
      <c r="I85" s="117"/>
    </row>
    <row r="86" spans="1:9">
      <c r="A86" s="49" t="s">
        <v>234</v>
      </c>
      <c r="B86" s="11" t="s">
        <v>90</v>
      </c>
      <c r="C86" s="12" t="s">
        <v>4</v>
      </c>
      <c r="D86" s="12">
        <v>4</v>
      </c>
      <c r="E86" s="102">
        <v>21.94</v>
      </c>
      <c r="F86" s="102">
        <f t="shared" si="4"/>
        <v>87.76</v>
      </c>
      <c r="I86" s="117"/>
    </row>
    <row r="87" spans="1:9">
      <c r="A87" s="49" t="s">
        <v>235</v>
      </c>
      <c r="B87" s="11" t="s">
        <v>89</v>
      </c>
      <c r="C87" s="12" t="s">
        <v>4</v>
      </c>
      <c r="D87" s="12">
        <v>4</v>
      </c>
      <c r="E87" s="102">
        <v>21.94</v>
      </c>
      <c r="F87" s="102">
        <f t="shared" si="4"/>
        <v>87.76</v>
      </c>
      <c r="I87" s="117"/>
    </row>
    <row r="88" spans="1:9" ht="45">
      <c r="A88" s="49" t="s">
        <v>327</v>
      </c>
      <c r="B88" s="11" t="s">
        <v>424</v>
      </c>
      <c r="C88" s="12" t="s">
        <v>4</v>
      </c>
      <c r="D88" s="12">
        <v>2</v>
      </c>
      <c r="E88" s="102">
        <v>72.459999999999994</v>
      </c>
      <c r="F88" s="102">
        <f t="shared" si="4"/>
        <v>144.91999999999999</v>
      </c>
      <c r="I88" s="117"/>
    </row>
    <row r="89" spans="1:9" s="118" customFormat="1" ht="30">
      <c r="A89" s="49" t="s">
        <v>328</v>
      </c>
      <c r="B89" s="11" t="s">
        <v>86</v>
      </c>
      <c r="C89" s="12" t="s">
        <v>4</v>
      </c>
      <c r="D89" s="12">
        <v>4</v>
      </c>
      <c r="E89" s="102">
        <v>51.7</v>
      </c>
      <c r="F89" s="102">
        <f t="shared" si="4"/>
        <v>206.8</v>
      </c>
      <c r="I89" s="119"/>
    </row>
    <row r="90" spans="1:9" ht="30">
      <c r="A90" s="49" t="s">
        <v>329</v>
      </c>
      <c r="B90" s="11" t="s">
        <v>76</v>
      </c>
      <c r="C90" s="12" t="s">
        <v>4</v>
      </c>
      <c r="D90" s="12">
        <v>1</v>
      </c>
      <c r="E90" s="102">
        <v>153.97</v>
      </c>
      <c r="F90" s="102">
        <f t="shared" si="4"/>
        <v>153.97</v>
      </c>
      <c r="I90" s="117"/>
    </row>
    <row r="91" spans="1:9" ht="30">
      <c r="A91" s="49" t="s">
        <v>558</v>
      </c>
      <c r="B91" s="11" t="s">
        <v>77</v>
      </c>
      <c r="C91" s="12" t="s">
        <v>4</v>
      </c>
      <c r="D91" s="12">
        <v>1</v>
      </c>
      <c r="E91" s="102">
        <v>171.93</v>
      </c>
      <c r="F91" s="102">
        <f t="shared" si="4"/>
        <v>171.93</v>
      </c>
      <c r="I91" s="117"/>
    </row>
    <row r="92" spans="1:9" ht="30">
      <c r="A92" s="49" t="s">
        <v>559</v>
      </c>
      <c r="B92" s="11" t="s">
        <v>78</v>
      </c>
      <c r="C92" s="12" t="s">
        <v>4</v>
      </c>
      <c r="D92" s="12">
        <v>1</v>
      </c>
      <c r="E92" s="102">
        <v>204.16</v>
      </c>
      <c r="F92" s="102">
        <f t="shared" si="4"/>
        <v>204.16</v>
      </c>
      <c r="I92" s="117"/>
    </row>
    <row r="93" spans="1:9" ht="30">
      <c r="A93" s="49" t="s">
        <v>560</v>
      </c>
      <c r="B93" s="11" t="s">
        <v>338</v>
      </c>
      <c r="C93" s="12" t="s">
        <v>4</v>
      </c>
      <c r="D93" s="12">
        <v>1</v>
      </c>
      <c r="E93" s="102">
        <v>442.08</v>
      </c>
      <c r="F93" s="102">
        <f t="shared" si="4"/>
        <v>442.08</v>
      </c>
      <c r="I93" s="117"/>
    </row>
    <row r="94" spans="1:9" ht="30">
      <c r="A94" s="49" t="s">
        <v>923</v>
      </c>
      <c r="B94" s="11" t="s">
        <v>924</v>
      </c>
      <c r="C94" s="12" t="s">
        <v>4</v>
      </c>
      <c r="D94" s="12">
        <v>1</v>
      </c>
      <c r="E94" s="102">
        <v>255.67</v>
      </c>
      <c r="F94" s="102">
        <f t="shared" si="4"/>
        <v>255.67</v>
      </c>
      <c r="I94" s="117"/>
    </row>
    <row r="95" spans="1:9">
      <c r="A95" s="38" t="s">
        <v>236</v>
      </c>
      <c r="B95" s="4" t="s">
        <v>230</v>
      </c>
      <c r="C95" s="29"/>
      <c r="D95" s="16"/>
      <c r="E95" s="103"/>
      <c r="F95" s="103"/>
      <c r="I95" s="117"/>
    </row>
    <row r="96" spans="1:9" ht="45">
      <c r="A96" s="49" t="s">
        <v>237</v>
      </c>
      <c r="B96" s="11" t="s">
        <v>929</v>
      </c>
      <c r="C96" s="12" t="s">
        <v>4</v>
      </c>
      <c r="D96" s="12">
        <v>2</v>
      </c>
      <c r="E96" s="102">
        <v>660.33</v>
      </c>
      <c r="F96" s="102">
        <f>E96*D96</f>
        <v>1320.66</v>
      </c>
      <c r="I96" s="117"/>
    </row>
    <row r="97" spans="1:9" ht="45">
      <c r="A97" s="49" t="s">
        <v>238</v>
      </c>
      <c r="B97" s="11" t="s">
        <v>930</v>
      </c>
      <c r="C97" s="12" t="s">
        <v>4</v>
      </c>
      <c r="D97" s="12">
        <v>1</v>
      </c>
      <c r="E97" s="102">
        <v>3544.4</v>
      </c>
      <c r="F97" s="102">
        <f t="shared" ref="F97:F108" si="5">E97*D97</f>
        <v>3544.4</v>
      </c>
      <c r="I97" s="117"/>
    </row>
    <row r="98" spans="1:9" ht="45">
      <c r="A98" s="49" t="s">
        <v>239</v>
      </c>
      <c r="B98" s="11" t="s">
        <v>103</v>
      </c>
      <c r="C98" s="12" t="s">
        <v>4</v>
      </c>
      <c r="D98" s="12">
        <v>2</v>
      </c>
      <c r="E98" s="102">
        <v>2577.79</v>
      </c>
      <c r="F98" s="102">
        <f t="shared" si="5"/>
        <v>5155.58</v>
      </c>
      <c r="I98" s="117"/>
    </row>
    <row r="99" spans="1:9" ht="45">
      <c r="A99" s="49" t="s">
        <v>240</v>
      </c>
      <c r="B99" s="11" t="s">
        <v>102</v>
      </c>
      <c r="C99" s="12" t="s">
        <v>4</v>
      </c>
      <c r="D99" s="12">
        <v>2</v>
      </c>
      <c r="E99" s="102">
        <v>3343</v>
      </c>
      <c r="F99" s="102">
        <f t="shared" si="5"/>
        <v>6686</v>
      </c>
      <c r="I99" s="117"/>
    </row>
    <row r="100" spans="1:9" ht="45">
      <c r="A100" s="49" t="s">
        <v>241</v>
      </c>
      <c r="B100" s="11" t="s">
        <v>91</v>
      </c>
      <c r="C100" s="12" t="s">
        <v>4</v>
      </c>
      <c r="D100" s="12">
        <v>2</v>
      </c>
      <c r="E100" s="102">
        <v>601.64</v>
      </c>
      <c r="F100" s="102">
        <f t="shared" si="5"/>
        <v>1203.28</v>
      </c>
      <c r="I100" s="117"/>
    </row>
    <row r="101" spans="1:9" ht="45">
      <c r="A101" s="49" t="s">
        <v>455</v>
      </c>
      <c r="B101" s="11" t="s">
        <v>931</v>
      </c>
      <c r="C101" s="12" t="s">
        <v>4</v>
      </c>
      <c r="D101" s="12">
        <v>2</v>
      </c>
      <c r="E101" s="102">
        <v>4326.05</v>
      </c>
      <c r="F101" s="102">
        <f t="shared" si="5"/>
        <v>8652.1</v>
      </c>
      <c r="I101" s="117"/>
    </row>
    <row r="102" spans="1:9" ht="45">
      <c r="A102" s="49" t="s">
        <v>456</v>
      </c>
      <c r="B102" s="11" t="s">
        <v>347</v>
      </c>
      <c r="C102" s="12" t="s">
        <v>4</v>
      </c>
      <c r="D102" s="12">
        <v>2</v>
      </c>
      <c r="E102" s="102">
        <v>2606.8200000000002</v>
      </c>
      <c r="F102" s="102">
        <f t="shared" si="5"/>
        <v>5213.6400000000003</v>
      </c>
      <c r="I102" s="117"/>
    </row>
    <row r="103" spans="1:9" ht="30">
      <c r="A103" s="49" t="s">
        <v>615</v>
      </c>
      <c r="B103" s="11" t="s">
        <v>927</v>
      </c>
      <c r="C103" s="12" t="s">
        <v>4</v>
      </c>
      <c r="D103" s="12">
        <v>1</v>
      </c>
      <c r="E103" s="102">
        <v>3406.21</v>
      </c>
      <c r="F103" s="102">
        <f t="shared" si="5"/>
        <v>3406.21</v>
      </c>
      <c r="I103" s="117"/>
    </row>
    <row r="104" spans="1:9" ht="30">
      <c r="A104" s="49" t="s">
        <v>731</v>
      </c>
      <c r="B104" s="11" t="s">
        <v>1021</v>
      </c>
      <c r="C104" s="12" t="s">
        <v>4</v>
      </c>
      <c r="D104" s="12">
        <v>1</v>
      </c>
      <c r="E104" s="102">
        <v>9745.41</v>
      </c>
      <c r="F104" s="102">
        <f t="shared" si="5"/>
        <v>9745.41</v>
      </c>
      <c r="I104" s="117"/>
    </row>
    <row r="105" spans="1:9" ht="75">
      <c r="A105" s="49" t="s">
        <v>732</v>
      </c>
      <c r="B105" s="11" t="s">
        <v>510</v>
      </c>
      <c r="C105" s="12" t="s">
        <v>4</v>
      </c>
      <c r="D105" s="12">
        <v>1</v>
      </c>
      <c r="E105" s="102">
        <v>3402.86</v>
      </c>
      <c r="F105" s="102">
        <f t="shared" si="5"/>
        <v>3402.86</v>
      </c>
      <c r="I105" s="117"/>
    </row>
    <row r="106" spans="1:9" ht="45">
      <c r="A106" s="49" t="s">
        <v>869</v>
      </c>
      <c r="B106" s="11" t="s">
        <v>932</v>
      </c>
      <c r="C106" s="12" t="s">
        <v>4</v>
      </c>
      <c r="D106" s="12">
        <v>1</v>
      </c>
      <c r="E106" s="102">
        <v>515.96</v>
      </c>
      <c r="F106" s="102">
        <f t="shared" si="5"/>
        <v>515.96</v>
      </c>
      <c r="I106" s="117"/>
    </row>
    <row r="107" spans="1:9" ht="45">
      <c r="A107" s="49" t="s">
        <v>925</v>
      </c>
      <c r="B107" s="11" t="s">
        <v>933</v>
      </c>
      <c r="C107" s="12" t="s">
        <v>4</v>
      </c>
      <c r="D107" s="12">
        <v>1</v>
      </c>
      <c r="E107" s="102">
        <v>2123.69</v>
      </c>
      <c r="F107" s="102">
        <f t="shared" si="5"/>
        <v>2123.69</v>
      </c>
      <c r="I107" s="117"/>
    </row>
    <row r="108" spans="1:9" ht="30">
      <c r="A108" s="49" t="s">
        <v>926</v>
      </c>
      <c r="B108" s="11" t="s">
        <v>928</v>
      </c>
      <c r="C108" s="12" t="s">
        <v>868</v>
      </c>
      <c r="D108" s="12">
        <v>12</v>
      </c>
      <c r="E108" s="102">
        <f>0.01*SUM(F96:F107)</f>
        <v>509.6979</v>
      </c>
      <c r="F108" s="102">
        <f t="shared" si="5"/>
        <v>6116.3747999999996</v>
      </c>
      <c r="I108" s="117"/>
    </row>
    <row r="109" spans="1:9">
      <c r="A109" s="38" t="s">
        <v>242</v>
      </c>
      <c r="B109" s="4" t="s">
        <v>79</v>
      </c>
      <c r="C109" s="29"/>
      <c r="D109" s="16"/>
      <c r="E109" s="103"/>
      <c r="F109" s="103"/>
      <c r="I109" s="117"/>
    </row>
    <row r="110" spans="1:9">
      <c r="A110" s="143" t="s">
        <v>243</v>
      </c>
      <c r="B110" s="111" t="s">
        <v>454</v>
      </c>
      <c r="C110" s="112" t="s">
        <v>420</v>
      </c>
      <c r="D110" s="144">
        <v>3</v>
      </c>
      <c r="E110" s="107">
        <v>450</v>
      </c>
      <c r="F110" s="102">
        <f t="shared" ref="F110:F117" si="6">E110*D110</f>
        <v>1350</v>
      </c>
      <c r="I110" s="117"/>
    </row>
    <row r="111" spans="1:9" ht="30">
      <c r="A111" s="143" t="s">
        <v>244</v>
      </c>
      <c r="B111" s="111" t="s">
        <v>934</v>
      </c>
      <c r="C111" s="112" t="s">
        <v>4</v>
      </c>
      <c r="D111" s="145">
        <v>8</v>
      </c>
      <c r="E111" s="107">
        <v>450</v>
      </c>
      <c r="F111" s="102">
        <f t="shared" si="6"/>
        <v>3600</v>
      </c>
      <c r="I111" s="117"/>
    </row>
    <row r="112" spans="1:9" ht="30">
      <c r="A112" s="143" t="s">
        <v>245</v>
      </c>
      <c r="B112" s="111" t="s">
        <v>935</v>
      </c>
      <c r="C112" s="112" t="s">
        <v>4</v>
      </c>
      <c r="D112" s="145">
        <v>8</v>
      </c>
      <c r="E112" s="107">
        <v>500</v>
      </c>
      <c r="F112" s="102">
        <f t="shared" si="6"/>
        <v>4000</v>
      </c>
      <c r="I112" s="117"/>
    </row>
    <row r="113" spans="1:9" ht="30">
      <c r="A113" s="143" t="s">
        <v>246</v>
      </c>
      <c r="B113" s="111" t="s">
        <v>600</v>
      </c>
      <c r="C113" s="112" t="s">
        <v>598</v>
      </c>
      <c r="D113" s="145">
        <v>15</v>
      </c>
      <c r="E113" s="107">
        <v>150</v>
      </c>
      <c r="F113" s="102">
        <f t="shared" si="6"/>
        <v>2250</v>
      </c>
      <c r="I113" s="117"/>
    </row>
    <row r="114" spans="1:9" ht="30">
      <c r="A114" s="143" t="s">
        <v>247</v>
      </c>
      <c r="B114" s="111" t="s">
        <v>599</v>
      </c>
      <c r="C114" s="112" t="s">
        <v>4</v>
      </c>
      <c r="D114" s="145">
        <v>1</v>
      </c>
      <c r="E114" s="107">
        <v>500</v>
      </c>
      <c r="F114" s="102">
        <f t="shared" si="6"/>
        <v>500</v>
      </c>
      <c r="I114" s="117"/>
    </row>
    <row r="115" spans="1:9" ht="75">
      <c r="A115" s="143" t="s">
        <v>248</v>
      </c>
      <c r="B115" s="111" t="s">
        <v>1058</v>
      </c>
      <c r="C115" s="112" t="s">
        <v>595</v>
      </c>
      <c r="D115" s="144">
        <v>24</v>
      </c>
      <c r="E115" s="107">
        <v>5342</v>
      </c>
      <c r="F115" s="102">
        <f t="shared" si="6"/>
        <v>128208</v>
      </c>
      <c r="I115" s="117"/>
    </row>
    <row r="116" spans="1:9" ht="45">
      <c r="A116" s="143" t="s">
        <v>1054</v>
      </c>
      <c r="B116" s="111" t="s">
        <v>1056</v>
      </c>
      <c r="C116" s="112" t="s">
        <v>595</v>
      </c>
      <c r="D116" s="144">
        <v>24</v>
      </c>
      <c r="E116" s="107">
        <v>878</v>
      </c>
      <c r="F116" s="102">
        <f t="shared" si="6"/>
        <v>21072</v>
      </c>
      <c r="I116" s="117"/>
    </row>
    <row r="117" spans="1:9" ht="60">
      <c r="A117" s="143" t="s">
        <v>1055</v>
      </c>
      <c r="B117" s="111" t="s">
        <v>1057</v>
      </c>
      <c r="C117" s="112" t="s">
        <v>595</v>
      </c>
      <c r="D117" s="144">
        <v>12</v>
      </c>
      <c r="E117" s="107">
        <v>7086</v>
      </c>
      <c r="F117" s="102">
        <f t="shared" si="6"/>
        <v>85032</v>
      </c>
      <c r="I117" s="117"/>
    </row>
    <row r="118" spans="1:9" s="8" customFormat="1" ht="43.5" customHeight="1" thickBot="1">
      <c r="A118" s="139" t="s">
        <v>364</v>
      </c>
      <c r="B118" s="140"/>
      <c r="C118" s="140"/>
      <c r="D118" s="140"/>
      <c r="E118" s="140"/>
      <c r="F118" s="63">
        <f>SUM(F3:F117)</f>
        <v>385482.45480000001</v>
      </c>
    </row>
  </sheetData>
  <sortState xmlns:xlrd2="http://schemas.microsoft.com/office/spreadsheetml/2017/richdata2" ref="B59:F71">
    <sortCondition ref="B59:B71"/>
  </sortState>
  <mergeCells count="3">
    <mergeCell ref="A2:B2"/>
    <mergeCell ref="A118:E118"/>
    <mergeCell ref="A1:F1"/>
  </mergeCells>
  <phoneticPr fontId="40" type="noConversion"/>
  <conditionalFormatting sqref="D110:E115">
    <cfRule type="expression" dxfId="39" priority="13">
      <formula>OR(AND(#REF!=0,#REF!&gt;0))</formula>
    </cfRule>
    <cfRule type="expression" dxfId="38" priority="14">
      <formula>OR(AND(#REF!=#REF!,#REF!&gt;0))</formula>
    </cfRule>
  </conditionalFormatting>
  <conditionalFormatting sqref="A110:D112 B113:D115 A113:A117">
    <cfRule type="expression" dxfId="37" priority="15">
      <formula>OR(AND(#REF!=0,#REF!&gt;0))</formula>
    </cfRule>
    <cfRule type="expression" dxfId="36" priority="16">
      <formula>OR(AND(#REF!=#REF!,#REF!&gt;0))</formula>
    </cfRule>
  </conditionalFormatting>
  <conditionalFormatting sqref="D116:E116">
    <cfRule type="expression" dxfId="35" priority="9">
      <formula>OR(AND(#REF!=0,#REF!&gt;0))</formula>
    </cfRule>
    <cfRule type="expression" dxfId="34" priority="10">
      <formula>OR(AND(#REF!=#REF!,#REF!&gt;0))</formula>
    </cfRule>
  </conditionalFormatting>
  <conditionalFormatting sqref="B116:D116">
    <cfRule type="expression" dxfId="33" priority="11">
      <formula>OR(AND(#REF!=0,#REF!&gt;0))</formula>
    </cfRule>
    <cfRule type="expression" dxfId="32" priority="12">
      <formula>OR(AND(#REF!=#REF!,#REF!&gt;0))</formula>
    </cfRule>
  </conditionalFormatting>
  <conditionalFormatting sqref="D117:E117">
    <cfRule type="expression" dxfId="31" priority="5">
      <formula>OR(AND(#REF!=0,#REF!&gt;0))</formula>
    </cfRule>
    <cfRule type="expression" dxfId="30" priority="6">
      <formula>OR(AND(#REF!=#REF!,#REF!&gt;0))</formula>
    </cfRule>
  </conditionalFormatting>
  <conditionalFormatting sqref="B117:D117">
    <cfRule type="expression" dxfId="29" priority="7">
      <formula>OR(AND(#REF!=0,#REF!&gt;0))</formula>
    </cfRule>
    <cfRule type="expression" dxfId="28" priority="8">
      <formula>OR(AND(#REF!=#REF!,#REF!&gt;0))</formula>
    </cfRule>
  </conditionalFormatting>
  <printOptions horizontalCentered="1"/>
  <pageMargins left="0.51181102362204722" right="0.51181102362204722" top="1.1811023622047245" bottom="0.78740157480314965" header="0.31496062992125984" footer="0.31496062992125984"/>
  <pageSetup paperSize="9" scale="74" fitToHeight="0" orientation="portrait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  <pageSetUpPr fitToPage="1"/>
  </sheetPr>
  <dimension ref="A1:F110"/>
  <sheetViews>
    <sheetView view="pageBreakPreview" topLeftCell="A106" zoomScale="130" zoomScaleNormal="100" zoomScaleSheetLayoutView="130" workbookViewId="0">
      <selection activeCell="F116" sqref="F116"/>
    </sheetView>
  </sheetViews>
  <sheetFormatPr defaultColWidth="9.140625" defaultRowHeight="15"/>
  <cols>
    <col min="1" max="1" width="6.5703125" style="3" customWidth="1"/>
    <col min="2" max="2" width="46.85546875" style="7" customWidth="1"/>
    <col min="3" max="3" width="5.5703125" style="8" customWidth="1"/>
    <col min="4" max="4" width="18.5703125" style="10" customWidth="1"/>
    <col min="5" max="5" width="18.140625" style="21" customWidth="1"/>
    <col min="6" max="6" width="20" style="21" customWidth="1"/>
    <col min="7" max="7" width="9.140625" style="15"/>
    <col min="8" max="8" width="24" style="15" customWidth="1"/>
    <col min="9" max="16384" width="9.140625" style="15"/>
  </cols>
  <sheetData>
    <row r="1" spans="1:6" ht="18.75">
      <c r="A1" s="141" t="s">
        <v>405</v>
      </c>
      <c r="B1" s="142"/>
      <c r="C1" s="142"/>
      <c r="D1" s="142"/>
      <c r="E1" s="142"/>
      <c r="F1" s="142"/>
    </row>
    <row r="2" spans="1:6" ht="30">
      <c r="A2" s="129" t="s">
        <v>3</v>
      </c>
      <c r="B2" s="130"/>
      <c r="C2" s="14" t="s">
        <v>0</v>
      </c>
      <c r="D2" s="58" t="s">
        <v>877</v>
      </c>
      <c r="E2" s="59" t="s">
        <v>872</v>
      </c>
      <c r="F2" s="59" t="s">
        <v>878</v>
      </c>
    </row>
    <row r="3" spans="1:6">
      <c r="A3" s="38" t="s">
        <v>249</v>
      </c>
      <c r="B3" s="4" t="s">
        <v>270</v>
      </c>
      <c r="C3" s="5"/>
      <c r="D3" s="9"/>
      <c r="E3" s="17"/>
      <c r="F3" s="60"/>
    </row>
    <row r="4" spans="1:6" s="18" customFormat="1" ht="30">
      <c r="A4" s="49" t="s">
        <v>250</v>
      </c>
      <c r="B4" s="11" t="s">
        <v>59</v>
      </c>
      <c r="C4" s="12" t="s">
        <v>4</v>
      </c>
      <c r="D4" s="12">
        <v>12</v>
      </c>
      <c r="E4" s="102">
        <v>129.32</v>
      </c>
      <c r="F4" s="102">
        <f t="shared" ref="F4:F26" si="0">E4*D4</f>
        <v>1551.84</v>
      </c>
    </row>
    <row r="5" spans="1:6" s="18" customFormat="1">
      <c r="A5" s="49" t="s">
        <v>251</v>
      </c>
      <c r="B5" s="11" t="s">
        <v>135</v>
      </c>
      <c r="C5" s="12" t="s">
        <v>4</v>
      </c>
      <c r="D5" s="12">
        <v>12</v>
      </c>
      <c r="E5" s="102">
        <v>30.95</v>
      </c>
      <c r="F5" s="102">
        <f t="shared" si="0"/>
        <v>371.4</v>
      </c>
    </row>
    <row r="6" spans="1:6" s="18" customFormat="1" ht="30">
      <c r="A6" s="49" t="s">
        <v>252</v>
      </c>
      <c r="B6" s="11" t="s">
        <v>75</v>
      </c>
      <c r="C6" s="12" t="s">
        <v>4</v>
      </c>
      <c r="D6" s="12">
        <v>60</v>
      </c>
      <c r="E6" s="102">
        <v>17.5</v>
      </c>
      <c r="F6" s="102">
        <f t="shared" si="0"/>
        <v>1050</v>
      </c>
    </row>
    <row r="7" spans="1:6" s="18" customFormat="1" ht="60">
      <c r="A7" s="49" t="s">
        <v>253</v>
      </c>
      <c r="B7" s="11" t="s">
        <v>1046</v>
      </c>
      <c r="C7" s="12" t="s">
        <v>69</v>
      </c>
      <c r="D7" s="13">
        <v>90</v>
      </c>
      <c r="E7" s="102">
        <v>31.26</v>
      </c>
      <c r="F7" s="102">
        <f t="shared" si="0"/>
        <v>2813.4</v>
      </c>
    </row>
    <row r="8" spans="1:6" s="18" customFormat="1" ht="60">
      <c r="A8" s="49" t="s">
        <v>254</v>
      </c>
      <c r="B8" s="11" t="s">
        <v>433</v>
      </c>
      <c r="C8" s="12" t="s">
        <v>69</v>
      </c>
      <c r="D8" s="13">
        <v>30</v>
      </c>
      <c r="E8" s="102">
        <v>21.27</v>
      </c>
      <c r="F8" s="102">
        <f t="shared" si="0"/>
        <v>638.1</v>
      </c>
    </row>
    <row r="9" spans="1:6" s="18" customFormat="1" ht="60">
      <c r="A9" s="49" t="s">
        <v>331</v>
      </c>
      <c r="B9" s="11" t="s">
        <v>432</v>
      </c>
      <c r="C9" s="12" t="s">
        <v>69</v>
      </c>
      <c r="D9" s="13">
        <v>36</v>
      </c>
      <c r="E9" s="102">
        <v>21.23</v>
      </c>
      <c r="F9" s="102">
        <f t="shared" si="0"/>
        <v>764.28</v>
      </c>
    </row>
    <row r="10" spans="1:6" s="18" customFormat="1" ht="60">
      <c r="A10" s="49" t="s">
        <v>332</v>
      </c>
      <c r="B10" s="11" t="s">
        <v>434</v>
      </c>
      <c r="C10" s="12" t="s">
        <v>69</v>
      </c>
      <c r="D10" s="13">
        <v>100</v>
      </c>
      <c r="E10" s="102">
        <v>30.93</v>
      </c>
      <c r="F10" s="102">
        <f t="shared" si="0"/>
        <v>3093</v>
      </c>
    </row>
    <row r="11" spans="1:6" s="18" customFormat="1" ht="45">
      <c r="A11" s="49" t="s">
        <v>333</v>
      </c>
      <c r="B11" s="11" t="s">
        <v>96</v>
      </c>
      <c r="C11" s="12" t="s">
        <v>69</v>
      </c>
      <c r="D11" s="13">
        <v>200</v>
      </c>
      <c r="E11" s="102">
        <v>28.19</v>
      </c>
      <c r="F11" s="102">
        <f t="shared" si="0"/>
        <v>5638</v>
      </c>
    </row>
    <row r="12" spans="1:6" s="18" customFormat="1" ht="30">
      <c r="A12" s="49" t="s">
        <v>334</v>
      </c>
      <c r="B12" s="11" t="s">
        <v>133</v>
      </c>
      <c r="C12" s="12" t="s">
        <v>4</v>
      </c>
      <c r="D12" s="12">
        <v>50</v>
      </c>
      <c r="E12" s="102">
        <v>39.65</v>
      </c>
      <c r="F12" s="102">
        <f t="shared" si="0"/>
        <v>1982.5</v>
      </c>
    </row>
    <row r="13" spans="1:6" s="18" customFormat="1" ht="30">
      <c r="A13" s="49" t="s">
        <v>335</v>
      </c>
      <c r="B13" s="11" t="s">
        <v>134</v>
      </c>
      <c r="C13" s="12" t="s">
        <v>4</v>
      </c>
      <c r="D13" s="12">
        <v>50</v>
      </c>
      <c r="E13" s="102">
        <v>45.85</v>
      </c>
      <c r="F13" s="102">
        <f t="shared" si="0"/>
        <v>2292.5</v>
      </c>
    </row>
    <row r="14" spans="1:6" s="18" customFormat="1" ht="30">
      <c r="A14" s="49" t="s">
        <v>336</v>
      </c>
      <c r="B14" s="11" t="s">
        <v>141</v>
      </c>
      <c r="C14" s="12" t="s">
        <v>4</v>
      </c>
      <c r="D14" s="12">
        <v>24</v>
      </c>
      <c r="E14" s="102">
        <v>35.94</v>
      </c>
      <c r="F14" s="102">
        <f t="shared" si="0"/>
        <v>862.56</v>
      </c>
    </row>
    <row r="15" spans="1:6" s="18" customFormat="1" ht="30">
      <c r="A15" s="49" t="s">
        <v>337</v>
      </c>
      <c r="B15" s="48" t="s">
        <v>150</v>
      </c>
      <c r="C15" s="54" t="s">
        <v>4</v>
      </c>
      <c r="D15" s="12">
        <v>40</v>
      </c>
      <c r="E15" s="102">
        <v>51.43</v>
      </c>
      <c r="F15" s="102">
        <f t="shared" si="0"/>
        <v>2057.1999999999998</v>
      </c>
    </row>
    <row r="16" spans="1:6" s="18" customFormat="1">
      <c r="A16" s="49" t="s">
        <v>472</v>
      </c>
      <c r="B16" s="11" t="s">
        <v>435</v>
      </c>
      <c r="C16" s="12" t="s">
        <v>4</v>
      </c>
      <c r="D16" s="12">
        <v>40</v>
      </c>
      <c r="E16" s="102">
        <v>31.96</v>
      </c>
      <c r="F16" s="102">
        <f t="shared" si="0"/>
        <v>1278.4000000000001</v>
      </c>
    </row>
    <row r="17" spans="1:6" s="18" customFormat="1" ht="30">
      <c r="A17" s="49" t="s">
        <v>473</v>
      </c>
      <c r="B17" s="11" t="s">
        <v>155</v>
      </c>
      <c r="C17" s="12" t="s">
        <v>4</v>
      </c>
      <c r="D17" s="12">
        <v>40</v>
      </c>
      <c r="E17" s="102">
        <v>49.46</v>
      </c>
      <c r="F17" s="102">
        <f t="shared" si="0"/>
        <v>1978.4</v>
      </c>
    </row>
    <row r="18" spans="1:6" s="18" customFormat="1" ht="30">
      <c r="A18" s="49" t="s">
        <v>474</v>
      </c>
      <c r="B18" s="11" t="s">
        <v>154</v>
      </c>
      <c r="C18" s="12" t="s">
        <v>4</v>
      </c>
      <c r="D18" s="12">
        <v>40</v>
      </c>
      <c r="E18" s="102">
        <v>30.38</v>
      </c>
      <c r="F18" s="102">
        <f t="shared" si="0"/>
        <v>1215.2</v>
      </c>
    </row>
    <row r="19" spans="1:6" s="18" customFormat="1" ht="30">
      <c r="A19" s="49" t="s">
        <v>475</v>
      </c>
      <c r="B19" s="11" t="s">
        <v>156</v>
      </c>
      <c r="C19" s="12" t="s">
        <v>4</v>
      </c>
      <c r="D19" s="12">
        <v>40</v>
      </c>
      <c r="E19" s="102">
        <v>22.29</v>
      </c>
      <c r="F19" s="102">
        <f t="shared" si="0"/>
        <v>891.59999999999991</v>
      </c>
    </row>
    <row r="20" spans="1:6" s="18" customFormat="1" ht="45">
      <c r="A20" s="49" t="s">
        <v>476</v>
      </c>
      <c r="B20" s="11" t="s">
        <v>145</v>
      </c>
      <c r="C20" s="12" t="s">
        <v>4</v>
      </c>
      <c r="D20" s="12">
        <v>40</v>
      </c>
      <c r="E20" s="102">
        <v>60.87</v>
      </c>
      <c r="F20" s="102">
        <f t="shared" si="0"/>
        <v>2434.7999999999997</v>
      </c>
    </row>
    <row r="21" spans="1:6" s="18" customFormat="1" ht="45">
      <c r="A21" s="49" t="s">
        <v>477</v>
      </c>
      <c r="B21" s="11" t="s">
        <v>144</v>
      </c>
      <c r="C21" s="12" t="s">
        <v>4</v>
      </c>
      <c r="D21" s="12">
        <v>40</v>
      </c>
      <c r="E21" s="102">
        <v>41.29</v>
      </c>
      <c r="F21" s="102">
        <f t="shared" si="0"/>
        <v>1651.6</v>
      </c>
    </row>
    <row r="22" spans="1:6" s="18" customFormat="1" ht="30">
      <c r="A22" s="49" t="s">
        <v>1036</v>
      </c>
      <c r="B22" s="11" t="s">
        <v>1034</v>
      </c>
      <c r="C22" s="12" t="s">
        <v>4</v>
      </c>
      <c r="D22" s="12">
        <v>10</v>
      </c>
      <c r="E22" s="102">
        <v>69.760000000000005</v>
      </c>
      <c r="F22" s="102">
        <f t="shared" si="0"/>
        <v>697.6</v>
      </c>
    </row>
    <row r="23" spans="1:6" s="18" customFormat="1" ht="30">
      <c r="A23" s="49" t="s">
        <v>1037</v>
      </c>
      <c r="B23" s="11" t="s">
        <v>1035</v>
      </c>
      <c r="C23" s="12" t="s">
        <v>185</v>
      </c>
      <c r="D23" s="12">
        <v>12</v>
      </c>
      <c r="E23" s="102">
        <v>18.61</v>
      </c>
      <c r="F23" s="102">
        <f t="shared" si="0"/>
        <v>223.32</v>
      </c>
    </row>
    <row r="24" spans="1:6" s="18" customFormat="1" ht="30">
      <c r="A24" s="49" t="s">
        <v>1038</v>
      </c>
      <c r="B24" s="11" t="s">
        <v>1052</v>
      </c>
      <c r="C24" s="12" t="s">
        <v>4</v>
      </c>
      <c r="D24" s="12">
        <v>10</v>
      </c>
      <c r="E24" s="102">
        <v>99.3</v>
      </c>
      <c r="F24" s="102">
        <f t="shared" si="0"/>
        <v>993</v>
      </c>
    </row>
    <row r="25" spans="1:6" s="18" customFormat="1" ht="30">
      <c r="A25" s="49" t="s">
        <v>1039</v>
      </c>
      <c r="B25" s="11" t="s">
        <v>1053</v>
      </c>
      <c r="C25" s="12" t="s">
        <v>4</v>
      </c>
      <c r="D25" s="12">
        <v>120</v>
      </c>
      <c r="E25" s="102">
        <v>6.81</v>
      </c>
      <c r="F25" s="102">
        <f t="shared" si="0"/>
        <v>817.19999999999993</v>
      </c>
    </row>
    <row r="26" spans="1:6" s="18" customFormat="1" ht="30">
      <c r="A26" s="49" t="s">
        <v>1041</v>
      </c>
      <c r="B26" s="11" t="s">
        <v>1040</v>
      </c>
      <c r="C26" s="12" t="s">
        <v>4</v>
      </c>
      <c r="D26" s="12">
        <v>25</v>
      </c>
      <c r="E26" s="102">
        <v>18.09</v>
      </c>
      <c r="F26" s="102">
        <f t="shared" si="0"/>
        <v>452.25</v>
      </c>
    </row>
    <row r="27" spans="1:6" s="18" customFormat="1">
      <c r="A27" s="38" t="s">
        <v>255</v>
      </c>
      <c r="B27" s="4" t="s">
        <v>118</v>
      </c>
      <c r="C27" s="5"/>
      <c r="D27" s="9"/>
      <c r="E27" s="104"/>
      <c r="F27" s="104"/>
    </row>
    <row r="28" spans="1:6" s="18" customFormat="1" ht="30">
      <c r="A28" s="49" t="s">
        <v>256</v>
      </c>
      <c r="B28" s="11" t="s">
        <v>165</v>
      </c>
      <c r="C28" s="12" t="s">
        <v>4</v>
      </c>
      <c r="D28" s="12">
        <v>40</v>
      </c>
      <c r="E28" s="102">
        <v>47.54</v>
      </c>
      <c r="F28" s="102">
        <f t="shared" ref="F28:F39" si="1">E28*D28</f>
        <v>1901.6</v>
      </c>
    </row>
    <row r="29" spans="1:6" s="18" customFormat="1" ht="30">
      <c r="A29" s="49" t="s">
        <v>257</v>
      </c>
      <c r="B29" s="11" t="s">
        <v>158</v>
      </c>
      <c r="C29" s="12" t="s">
        <v>4</v>
      </c>
      <c r="D29" s="12">
        <v>100</v>
      </c>
      <c r="E29" s="102">
        <v>37.22</v>
      </c>
      <c r="F29" s="102">
        <f t="shared" si="1"/>
        <v>3722</v>
      </c>
    </row>
    <row r="30" spans="1:6" s="18" customFormat="1" ht="30">
      <c r="A30" s="49" t="s">
        <v>258</v>
      </c>
      <c r="B30" s="11" t="s">
        <v>166</v>
      </c>
      <c r="C30" s="12" t="s">
        <v>4</v>
      </c>
      <c r="D30" s="12">
        <v>40</v>
      </c>
      <c r="E30" s="102">
        <v>34.840000000000003</v>
      </c>
      <c r="F30" s="102">
        <f t="shared" si="1"/>
        <v>1393.6000000000001</v>
      </c>
    </row>
    <row r="31" spans="1:6" s="18" customFormat="1" ht="30">
      <c r="A31" s="49" t="s">
        <v>259</v>
      </c>
      <c r="B31" s="11" t="s">
        <v>167</v>
      </c>
      <c r="C31" s="12" t="s">
        <v>4</v>
      </c>
      <c r="D31" s="12">
        <v>60</v>
      </c>
      <c r="E31" s="102">
        <v>32.89</v>
      </c>
      <c r="F31" s="102">
        <f t="shared" si="1"/>
        <v>1973.4</v>
      </c>
    </row>
    <row r="32" spans="1:6" s="18" customFormat="1" ht="30">
      <c r="A32" s="49" t="s">
        <v>260</v>
      </c>
      <c r="B32" s="11" t="s">
        <v>163</v>
      </c>
      <c r="C32" s="12" t="s">
        <v>4</v>
      </c>
      <c r="D32" s="12">
        <v>20</v>
      </c>
      <c r="E32" s="102">
        <v>30.18</v>
      </c>
      <c r="F32" s="102">
        <f t="shared" si="1"/>
        <v>603.6</v>
      </c>
    </row>
    <row r="33" spans="1:6" s="18" customFormat="1" ht="30">
      <c r="A33" s="49" t="s">
        <v>261</v>
      </c>
      <c r="B33" s="11" t="s">
        <v>164</v>
      </c>
      <c r="C33" s="12" t="s">
        <v>4</v>
      </c>
      <c r="D33" s="12">
        <v>40</v>
      </c>
      <c r="E33" s="102">
        <v>32.51</v>
      </c>
      <c r="F33" s="102">
        <f t="shared" si="1"/>
        <v>1300.3999999999999</v>
      </c>
    </row>
    <row r="34" spans="1:6" s="18" customFormat="1" ht="45">
      <c r="A34" s="49" t="s">
        <v>262</v>
      </c>
      <c r="B34" s="11" t="s">
        <v>160</v>
      </c>
      <c r="C34" s="12" t="s">
        <v>4</v>
      </c>
      <c r="D34" s="12">
        <v>100</v>
      </c>
      <c r="E34" s="102">
        <v>37.04</v>
      </c>
      <c r="F34" s="102">
        <f t="shared" si="1"/>
        <v>3704</v>
      </c>
    </row>
    <row r="35" spans="1:6" s="18" customFormat="1" ht="30">
      <c r="A35" s="49" t="s">
        <v>263</v>
      </c>
      <c r="B35" s="11" t="s">
        <v>159</v>
      </c>
      <c r="C35" s="12" t="s">
        <v>4</v>
      </c>
      <c r="D35" s="12">
        <v>40</v>
      </c>
      <c r="E35" s="102">
        <v>27.4</v>
      </c>
      <c r="F35" s="102">
        <f t="shared" si="1"/>
        <v>1096</v>
      </c>
    </row>
    <row r="36" spans="1:6" s="18" customFormat="1" ht="45">
      <c r="A36" s="49" t="s">
        <v>264</v>
      </c>
      <c r="B36" s="11" t="s">
        <v>161</v>
      </c>
      <c r="C36" s="12" t="s">
        <v>4</v>
      </c>
      <c r="D36" s="12">
        <v>15</v>
      </c>
      <c r="E36" s="102">
        <v>23.41</v>
      </c>
      <c r="F36" s="102">
        <f t="shared" si="1"/>
        <v>351.15</v>
      </c>
    </row>
    <row r="37" spans="1:6" s="18" customFormat="1" ht="45">
      <c r="A37" s="49" t="s">
        <v>265</v>
      </c>
      <c r="B37" s="11" t="s">
        <v>162</v>
      </c>
      <c r="C37" s="12" t="s">
        <v>4</v>
      </c>
      <c r="D37" s="12">
        <v>30</v>
      </c>
      <c r="E37" s="102">
        <v>33.729999999999997</v>
      </c>
      <c r="F37" s="102">
        <f t="shared" si="1"/>
        <v>1011.8999999999999</v>
      </c>
    </row>
    <row r="38" spans="1:6" s="18" customFormat="1" ht="30">
      <c r="A38" s="49" t="s">
        <v>266</v>
      </c>
      <c r="B38" s="11" t="s">
        <v>57</v>
      </c>
      <c r="C38" s="12" t="s">
        <v>4</v>
      </c>
      <c r="D38" s="12">
        <v>12</v>
      </c>
      <c r="E38" s="102">
        <v>72.03</v>
      </c>
      <c r="F38" s="102">
        <f t="shared" si="1"/>
        <v>864.36</v>
      </c>
    </row>
    <row r="39" spans="1:6" s="18" customFormat="1" ht="30">
      <c r="A39" s="49" t="s">
        <v>267</v>
      </c>
      <c r="B39" s="11" t="s">
        <v>58</v>
      </c>
      <c r="C39" s="12" t="s">
        <v>4</v>
      </c>
      <c r="D39" s="12">
        <v>12</v>
      </c>
      <c r="E39" s="102">
        <v>135.07</v>
      </c>
      <c r="F39" s="102">
        <f t="shared" si="1"/>
        <v>1620.84</v>
      </c>
    </row>
    <row r="40" spans="1:6" s="18" customFormat="1">
      <c r="A40" s="38" t="s">
        <v>268</v>
      </c>
      <c r="B40" s="4" t="s">
        <v>117</v>
      </c>
      <c r="C40" s="5"/>
      <c r="D40" s="9"/>
      <c r="E40" s="104"/>
      <c r="F40" s="104"/>
    </row>
    <row r="41" spans="1:6" s="18" customFormat="1" ht="30">
      <c r="A41" s="61" t="s">
        <v>269</v>
      </c>
      <c r="B41" s="11" t="s">
        <v>82</v>
      </c>
      <c r="C41" s="12" t="s">
        <v>69</v>
      </c>
      <c r="D41" s="13">
        <v>250</v>
      </c>
      <c r="E41" s="102">
        <v>2.56</v>
      </c>
      <c r="F41" s="102">
        <f t="shared" ref="F41:F60" si="2">E41*D41</f>
        <v>640</v>
      </c>
    </row>
    <row r="42" spans="1:6" s="18" customFormat="1" ht="45">
      <c r="A42" s="61" t="s">
        <v>271</v>
      </c>
      <c r="B42" s="11" t="s">
        <v>125</v>
      </c>
      <c r="C42" s="12" t="s">
        <v>4</v>
      </c>
      <c r="D42" s="12">
        <v>24</v>
      </c>
      <c r="E42" s="102">
        <v>33.22</v>
      </c>
      <c r="F42" s="102">
        <f t="shared" si="2"/>
        <v>797.28</v>
      </c>
    </row>
    <row r="43" spans="1:6" s="18" customFormat="1" ht="30">
      <c r="A43" s="61" t="s">
        <v>272</v>
      </c>
      <c r="B43" s="11" t="s">
        <v>111</v>
      </c>
      <c r="C43" s="12" t="s">
        <v>4</v>
      </c>
      <c r="D43" s="12">
        <v>25</v>
      </c>
      <c r="E43" s="102">
        <v>58.6</v>
      </c>
      <c r="F43" s="102">
        <f t="shared" si="2"/>
        <v>1465</v>
      </c>
    </row>
    <row r="44" spans="1:6" s="18" customFormat="1" ht="45">
      <c r="A44" s="61" t="s">
        <v>478</v>
      </c>
      <c r="B44" s="11" t="s">
        <v>124</v>
      </c>
      <c r="C44" s="12" t="s">
        <v>56</v>
      </c>
      <c r="D44" s="12">
        <v>30</v>
      </c>
      <c r="E44" s="102">
        <v>81.900000000000006</v>
      </c>
      <c r="F44" s="102">
        <f t="shared" si="2"/>
        <v>2457</v>
      </c>
    </row>
    <row r="45" spans="1:6" s="18" customFormat="1" ht="30">
      <c r="A45" s="61" t="s">
        <v>479</v>
      </c>
      <c r="B45" s="11" t="s">
        <v>1006</v>
      </c>
      <c r="C45" s="12" t="s">
        <v>69</v>
      </c>
      <c r="D45" s="12">
        <v>100</v>
      </c>
      <c r="E45" s="102">
        <v>28.04</v>
      </c>
      <c r="F45" s="102">
        <f t="shared" si="2"/>
        <v>2804</v>
      </c>
    </row>
    <row r="46" spans="1:6" s="18" customFormat="1" ht="30">
      <c r="A46" s="61" t="s">
        <v>480</v>
      </c>
      <c r="B46" s="11" t="s">
        <v>1007</v>
      </c>
      <c r="C46" s="12" t="s">
        <v>69</v>
      </c>
      <c r="D46" s="12">
        <v>100</v>
      </c>
      <c r="E46" s="102">
        <v>25.89</v>
      </c>
      <c r="F46" s="102">
        <f t="shared" si="2"/>
        <v>2589</v>
      </c>
    </row>
    <row r="47" spans="1:6" s="18" customFormat="1" ht="30">
      <c r="A47" s="61" t="s">
        <v>481</v>
      </c>
      <c r="B47" s="11" t="s">
        <v>1008</v>
      </c>
      <c r="C47" s="12" t="s">
        <v>69</v>
      </c>
      <c r="D47" s="12">
        <v>75</v>
      </c>
      <c r="E47" s="102">
        <v>31.79</v>
      </c>
      <c r="F47" s="102">
        <f t="shared" si="2"/>
        <v>2384.25</v>
      </c>
    </row>
    <row r="48" spans="1:6" s="18" customFormat="1" ht="45">
      <c r="A48" s="61" t="s">
        <v>482</v>
      </c>
      <c r="B48" s="11" t="s">
        <v>1009</v>
      </c>
      <c r="C48" s="12" t="s">
        <v>69</v>
      </c>
      <c r="D48" s="12">
        <v>120</v>
      </c>
      <c r="E48" s="102">
        <v>32.93</v>
      </c>
      <c r="F48" s="102">
        <f t="shared" si="2"/>
        <v>3951.6</v>
      </c>
    </row>
    <row r="49" spans="1:6" s="18" customFormat="1" ht="45">
      <c r="A49" s="61" t="s">
        <v>483</v>
      </c>
      <c r="B49" s="11" t="s">
        <v>1010</v>
      </c>
      <c r="C49" s="12" t="s">
        <v>69</v>
      </c>
      <c r="D49" s="12">
        <v>50</v>
      </c>
      <c r="E49" s="102">
        <v>59.88</v>
      </c>
      <c r="F49" s="102">
        <f t="shared" si="2"/>
        <v>2994</v>
      </c>
    </row>
    <row r="50" spans="1:6" s="18" customFormat="1" ht="45">
      <c r="A50" s="61" t="s">
        <v>484</v>
      </c>
      <c r="B50" s="11" t="s">
        <v>596</v>
      </c>
      <c r="C50" s="12" t="s">
        <v>93</v>
      </c>
      <c r="D50" s="12">
        <v>20</v>
      </c>
      <c r="E50" s="102">
        <v>138.16999999999999</v>
      </c>
      <c r="F50" s="102">
        <f t="shared" si="2"/>
        <v>2763.3999999999996</v>
      </c>
    </row>
    <row r="51" spans="1:6" s="18" customFormat="1" ht="45">
      <c r="A51" s="61" t="s">
        <v>485</v>
      </c>
      <c r="B51" s="11" t="s">
        <v>597</v>
      </c>
      <c r="C51" s="12" t="s">
        <v>93</v>
      </c>
      <c r="D51" s="12">
        <v>102</v>
      </c>
      <c r="E51" s="102">
        <v>92.65</v>
      </c>
      <c r="F51" s="102">
        <f t="shared" si="2"/>
        <v>9450.3000000000011</v>
      </c>
    </row>
    <row r="52" spans="1:6" s="18" customFormat="1" ht="45">
      <c r="A52" s="61" t="s">
        <v>486</v>
      </c>
      <c r="B52" s="11" t="s">
        <v>936</v>
      </c>
      <c r="C52" s="12" t="s">
        <v>93</v>
      </c>
      <c r="D52" s="12">
        <v>140</v>
      </c>
      <c r="E52" s="102">
        <v>109.97</v>
      </c>
      <c r="F52" s="102">
        <f t="shared" si="2"/>
        <v>15395.8</v>
      </c>
    </row>
    <row r="53" spans="1:6" s="18" customFormat="1" ht="30">
      <c r="A53" s="61" t="s">
        <v>487</v>
      </c>
      <c r="B53" s="11" t="s">
        <v>430</v>
      </c>
      <c r="C53" s="12" t="s">
        <v>431</v>
      </c>
      <c r="D53" s="12">
        <v>2</v>
      </c>
      <c r="E53" s="102">
        <v>144.01</v>
      </c>
      <c r="F53" s="102">
        <f t="shared" si="2"/>
        <v>288.02</v>
      </c>
    </row>
    <row r="54" spans="1:6" s="18" customFormat="1" ht="45">
      <c r="A54" s="61" t="s">
        <v>937</v>
      </c>
      <c r="B54" s="11" t="s">
        <v>938</v>
      </c>
      <c r="C54" s="12" t="s">
        <v>69</v>
      </c>
      <c r="D54" s="12">
        <v>90</v>
      </c>
      <c r="E54" s="102">
        <v>33.85</v>
      </c>
      <c r="F54" s="102">
        <f t="shared" si="2"/>
        <v>3046.5</v>
      </c>
    </row>
    <row r="55" spans="1:6" s="18" customFormat="1" ht="30">
      <c r="A55" s="61" t="s">
        <v>939</v>
      </c>
      <c r="B55" s="11" t="s">
        <v>940</v>
      </c>
      <c r="C55" s="12" t="s">
        <v>69</v>
      </c>
      <c r="D55" s="12">
        <v>200</v>
      </c>
      <c r="E55" s="102">
        <v>19.62</v>
      </c>
      <c r="F55" s="102">
        <f t="shared" si="2"/>
        <v>3924</v>
      </c>
    </row>
    <row r="56" spans="1:6" s="18" customFormat="1" ht="45">
      <c r="A56" s="61" t="s">
        <v>996</v>
      </c>
      <c r="B56" s="11" t="s">
        <v>1001</v>
      </c>
      <c r="C56" s="12" t="s">
        <v>69</v>
      </c>
      <c r="D56" s="12">
        <v>100</v>
      </c>
      <c r="E56" s="102">
        <v>27.26</v>
      </c>
      <c r="F56" s="102">
        <f t="shared" si="2"/>
        <v>2726</v>
      </c>
    </row>
    <row r="57" spans="1:6" s="18" customFormat="1" ht="45">
      <c r="A57" s="61" t="s">
        <v>997</v>
      </c>
      <c r="B57" s="11" t="s">
        <v>1002</v>
      </c>
      <c r="C57" s="12" t="s">
        <v>69</v>
      </c>
      <c r="D57" s="12">
        <v>100</v>
      </c>
      <c r="E57" s="102">
        <v>39.619999999999997</v>
      </c>
      <c r="F57" s="102">
        <f t="shared" si="2"/>
        <v>3961.9999999999995</v>
      </c>
    </row>
    <row r="58" spans="1:6" s="18" customFormat="1" ht="45">
      <c r="A58" s="61" t="s">
        <v>998</v>
      </c>
      <c r="B58" s="11" t="s">
        <v>1003</v>
      </c>
      <c r="C58" s="12" t="s">
        <v>69</v>
      </c>
      <c r="D58" s="12">
        <v>75</v>
      </c>
      <c r="E58" s="102">
        <v>45.56</v>
      </c>
      <c r="F58" s="102">
        <f t="shared" si="2"/>
        <v>3417</v>
      </c>
    </row>
    <row r="59" spans="1:6" s="18" customFormat="1" ht="45">
      <c r="A59" s="61" t="s">
        <v>999</v>
      </c>
      <c r="B59" s="11" t="s">
        <v>1004</v>
      </c>
      <c r="C59" s="12" t="s">
        <v>69</v>
      </c>
      <c r="D59" s="12">
        <v>120</v>
      </c>
      <c r="E59" s="102">
        <v>60.13</v>
      </c>
      <c r="F59" s="102">
        <f t="shared" si="2"/>
        <v>7215.6</v>
      </c>
    </row>
    <row r="60" spans="1:6" s="18" customFormat="1" ht="45">
      <c r="A60" s="61" t="s">
        <v>1000</v>
      </c>
      <c r="B60" s="11" t="s">
        <v>1005</v>
      </c>
      <c r="C60" s="12" t="s">
        <v>69</v>
      </c>
      <c r="D60" s="12">
        <v>50</v>
      </c>
      <c r="E60" s="102">
        <v>63.67</v>
      </c>
      <c r="F60" s="102">
        <f t="shared" si="2"/>
        <v>3183.5</v>
      </c>
    </row>
    <row r="61" spans="1:6" s="18" customFormat="1" ht="60">
      <c r="A61" s="38" t="s">
        <v>330</v>
      </c>
      <c r="B61" s="4" t="s">
        <v>942</v>
      </c>
      <c r="C61" s="5"/>
      <c r="D61" s="9"/>
      <c r="E61" s="104"/>
      <c r="F61" s="104"/>
    </row>
    <row r="62" spans="1:6" s="18" customFormat="1" ht="45">
      <c r="A62" s="61" t="s">
        <v>273</v>
      </c>
      <c r="B62" s="11" t="s">
        <v>436</v>
      </c>
      <c r="C62" s="12" t="s">
        <v>431</v>
      </c>
      <c r="D62" s="13">
        <v>300</v>
      </c>
      <c r="E62" s="102">
        <v>185.46</v>
      </c>
      <c r="F62" s="102">
        <f>E62*D62</f>
        <v>55638</v>
      </c>
    </row>
    <row r="63" spans="1:6" s="18" customFormat="1" ht="60">
      <c r="A63" s="61" t="s">
        <v>274</v>
      </c>
      <c r="B63" s="11" t="s">
        <v>437</v>
      </c>
      <c r="C63" s="12" t="s">
        <v>431</v>
      </c>
      <c r="D63" s="13">
        <v>240</v>
      </c>
      <c r="E63" s="102">
        <v>532.53</v>
      </c>
      <c r="F63" s="102">
        <f t="shared" ref="F63:F64" si="3">E63*D63</f>
        <v>127807.2</v>
      </c>
    </row>
    <row r="64" spans="1:6" s="18" customFormat="1" ht="75">
      <c r="A64" s="61" t="s">
        <v>275</v>
      </c>
      <c r="B64" s="11" t="s">
        <v>941</v>
      </c>
      <c r="C64" s="12" t="s">
        <v>4</v>
      </c>
      <c r="D64" s="13">
        <v>460</v>
      </c>
      <c r="E64" s="102">
        <v>55.91</v>
      </c>
      <c r="F64" s="102">
        <f t="shared" si="3"/>
        <v>25718.6</v>
      </c>
    </row>
    <row r="65" spans="1:6" s="18" customFormat="1">
      <c r="A65" s="38" t="s">
        <v>276</v>
      </c>
      <c r="B65" s="4" t="s">
        <v>132</v>
      </c>
      <c r="C65" s="5"/>
      <c r="D65" s="9"/>
      <c r="E65" s="104"/>
      <c r="F65" s="104"/>
    </row>
    <row r="66" spans="1:6" s="18" customFormat="1" ht="45">
      <c r="A66" s="49" t="s">
        <v>277</v>
      </c>
      <c r="B66" s="11" t="s">
        <v>98</v>
      </c>
      <c r="C66" s="12" t="s">
        <v>69</v>
      </c>
      <c r="D66" s="12">
        <v>10</v>
      </c>
      <c r="E66" s="102">
        <v>353.66</v>
      </c>
      <c r="F66" s="102">
        <f t="shared" ref="F66:F71" si="4">E66*D66</f>
        <v>3536.6000000000004</v>
      </c>
    </row>
    <row r="67" spans="1:6" s="18" customFormat="1" ht="45">
      <c r="A67" s="49" t="s">
        <v>278</v>
      </c>
      <c r="B67" s="11" t="s">
        <v>97</v>
      </c>
      <c r="C67" s="12" t="s">
        <v>69</v>
      </c>
      <c r="D67" s="12">
        <v>5</v>
      </c>
      <c r="E67" s="102">
        <v>195.28</v>
      </c>
      <c r="F67" s="102">
        <f t="shared" si="4"/>
        <v>976.4</v>
      </c>
    </row>
    <row r="68" spans="1:6" s="18" customFormat="1" ht="45">
      <c r="A68" s="49" t="s">
        <v>279</v>
      </c>
      <c r="B68" s="11" t="s">
        <v>353</v>
      </c>
      <c r="C68" s="12" t="s">
        <v>69</v>
      </c>
      <c r="D68" s="12">
        <v>12</v>
      </c>
      <c r="E68" s="102">
        <v>279.66000000000003</v>
      </c>
      <c r="F68" s="102">
        <f t="shared" si="4"/>
        <v>3355.92</v>
      </c>
    </row>
    <row r="69" spans="1:6" s="18" customFormat="1" ht="30">
      <c r="A69" s="49" t="s">
        <v>280</v>
      </c>
      <c r="B69" s="11" t="s">
        <v>83</v>
      </c>
      <c r="C69" s="12" t="s">
        <v>4</v>
      </c>
      <c r="D69" s="13">
        <v>120</v>
      </c>
      <c r="E69" s="102">
        <v>7.32</v>
      </c>
      <c r="F69" s="102">
        <f t="shared" si="4"/>
        <v>878.40000000000009</v>
      </c>
    </row>
    <row r="70" spans="1:6" s="18" customFormat="1" ht="45">
      <c r="A70" s="49" t="s">
        <v>281</v>
      </c>
      <c r="B70" s="11" t="s">
        <v>633</v>
      </c>
      <c r="C70" s="12" t="s">
        <v>69</v>
      </c>
      <c r="D70" s="12">
        <v>20</v>
      </c>
      <c r="E70" s="102">
        <v>382.93</v>
      </c>
      <c r="F70" s="102">
        <f t="shared" si="4"/>
        <v>7658.6</v>
      </c>
    </row>
    <row r="71" spans="1:6" s="18" customFormat="1" ht="30">
      <c r="A71" s="49" t="s">
        <v>438</v>
      </c>
      <c r="B71" s="11" t="s">
        <v>84</v>
      </c>
      <c r="C71" s="12" t="s">
        <v>4</v>
      </c>
      <c r="D71" s="13">
        <v>120</v>
      </c>
      <c r="E71" s="102">
        <v>479.92</v>
      </c>
      <c r="F71" s="102">
        <f t="shared" si="4"/>
        <v>57590.400000000001</v>
      </c>
    </row>
    <row r="72" spans="1:6" s="18" customFormat="1">
      <c r="A72" s="38" t="s">
        <v>282</v>
      </c>
      <c r="B72" s="4" t="s">
        <v>116</v>
      </c>
      <c r="C72" s="5"/>
      <c r="D72" s="9"/>
      <c r="E72" s="104"/>
      <c r="F72" s="104"/>
    </row>
    <row r="73" spans="1:6" s="19" customFormat="1" ht="60">
      <c r="A73" s="49" t="s">
        <v>283</v>
      </c>
      <c r="B73" s="11" t="s">
        <v>53</v>
      </c>
      <c r="C73" s="12" t="s">
        <v>4</v>
      </c>
      <c r="D73" s="13">
        <v>200</v>
      </c>
      <c r="E73" s="102">
        <v>50.49</v>
      </c>
      <c r="F73" s="102">
        <f t="shared" ref="F73:F99" si="5">E73*D73</f>
        <v>10098</v>
      </c>
    </row>
    <row r="74" spans="1:6" s="18" customFormat="1" ht="30">
      <c r="A74" s="49" t="s">
        <v>284</v>
      </c>
      <c r="B74" s="11" t="s">
        <v>55</v>
      </c>
      <c r="C74" s="12" t="s">
        <v>54</v>
      </c>
      <c r="D74" s="13">
        <v>2500</v>
      </c>
      <c r="E74" s="102">
        <v>9.4700000000000006</v>
      </c>
      <c r="F74" s="102">
        <f t="shared" si="5"/>
        <v>23675</v>
      </c>
    </row>
    <row r="75" spans="1:6" s="18" customFormat="1" ht="75">
      <c r="A75" s="49" t="s">
        <v>285</v>
      </c>
      <c r="B75" s="11" t="s">
        <v>1014</v>
      </c>
      <c r="C75" s="12" t="s">
        <v>54</v>
      </c>
      <c r="D75" s="13">
        <v>1200</v>
      </c>
      <c r="E75" s="102">
        <v>5.64</v>
      </c>
      <c r="F75" s="102">
        <f t="shared" si="5"/>
        <v>6768</v>
      </c>
    </row>
    <row r="76" spans="1:6" s="18" customFormat="1" ht="45">
      <c r="A76" s="49" t="s">
        <v>286</v>
      </c>
      <c r="B76" s="11" t="s">
        <v>354</v>
      </c>
      <c r="C76" s="12" t="s">
        <v>71</v>
      </c>
      <c r="D76" s="12">
        <v>10</v>
      </c>
      <c r="E76" s="102">
        <v>162.96</v>
      </c>
      <c r="F76" s="102">
        <f t="shared" si="5"/>
        <v>1629.6000000000001</v>
      </c>
    </row>
    <row r="77" spans="1:6" s="18" customFormat="1" ht="30">
      <c r="A77" s="49" t="s">
        <v>287</v>
      </c>
      <c r="B77" s="11" t="s">
        <v>351</v>
      </c>
      <c r="C77" s="12" t="s">
        <v>4</v>
      </c>
      <c r="D77" s="13">
        <v>6</v>
      </c>
      <c r="E77" s="102">
        <v>548.79</v>
      </c>
      <c r="F77" s="102">
        <f t="shared" si="5"/>
        <v>3292.74</v>
      </c>
    </row>
    <row r="78" spans="1:6" s="18" customFormat="1" ht="30">
      <c r="A78" s="49" t="s">
        <v>488</v>
      </c>
      <c r="B78" s="11" t="s">
        <v>81</v>
      </c>
      <c r="C78" s="12" t="s">
        <v>4</v>
      </c>
      <c r="D78" s="12">
        <v>750</v>
      </c>
      <c r="E78" s="102">
        <v>11.34</v>
      </c>
      <c r="F78" s="102">
        <f t="shared" si="5"/>
        <v>8505</v>
      </c>
    </row>
    <row r="79" spans="1:6" s="18" customFormat="1" ht="45">
      <c r="A79" s="49" t="s">
        <v>489</v>
      </c>
      <c r="B79" s="11" t="s">
        <v>99</v>
      </c>
      <c r="C79" s="12" t="s">
        <v>71</v>
      </c>
      <c r="D79" s="12">
        <v>12</v>
      </c>
      <c r="E79" s="102">
        <v>54.03</v>
      </c>
      <c r="F79" s="102">
        <f t="shared" si="5"/>
        <v>648.36</v>
      </c>
    </row>
    <row r="80" spans="1:6" s="18" customFormat="1" ht="30">
      <c r="A80" s="49" t="s">
        <v>490</v>
      </c>
      <c r="B80" s="11" t="s">
        <v>352</v>
      </c>
      <c r="C80" s="12" t="s">
        <v>71</v>
      </c>
      <c r="D80" s="12">
        <v>150</v>
      </c>
      <c r="E80" s="102">
        <v>24.08</v>
      </c>
      <c r="F80" s="102">
        <f t="shared" si="5"/>
        <v>3611.9999999999995</v>
      </c>
    </row>
    <row r="81" spans="1:6" s="19" customFormat="1" ht="45">
      <c r="A81" s="49" t="s">
        <v>491</v>
      </c>
      <c r="B81" s="11" t="s">
        <v>631</v>
      </c>
      <c r="C81" s="12" t="s">
        <v>71</v>
      </c>
      <c r="D81" s="12">
        <v>6</v>
      </c>
      <c r="E81" s="102">
        <v>51.79</v>
      </c>
      <c r="F81" s="102">
        <f t="shared" si="5"/>
        <v>310.74</v>
      </c>
    </row>
    <row r="82" spans="1:6" s="18" customFormat="1" ht="45">
      <c r="A82" s="49" t="s">
        <v>492</v>
      </c>
      <c r="B82" s="11" t="s">
        <v>70</v>
      </c>
      <c r="C82" s="12" t="s">
        <v>71</v>
      </c>
      <c r="D82" s="12">
        <v>48</v>
      </c>
      <c r="E82" s="102">
        <v>52.84</v>
      </c>
      <c r="F82" s="102">
        <f t="shared" si="5"/>
        <v>2536.3200000000002</v>
      </c>
    </row>
    <row r="83" spans="1:6" s="18" customFormat="1" ht="45">
      <c r="A83" s="49" t="s">
        <v>493</v>
      </c>
      <c r="B83" s="11" t="s">
        <v>147</v>
      </c>
      <c r="C83" s="12" t="s">
        <v>71</v>
      </c>
      <c r="D83" s="12">
        <v>3</v>
      </c>
      <c r="E83" s="102">
        <v>170.63</v>
      </c>
      <c r="F83" s="102">
        <f t="shared" si="5"/>
        <v>511.89</v>
      </c>
    </row>
    <row r="84" spans="1:6" s="18" customFormat="1" ht="30">
      <c r="A84" s="49" t="s">
        <v>494</v>
      </c>
      <c r="B84" s="11" t="s">
        <v>122</v>
      </c>
      <c r="C84" s="12" t="s">
        <v>71</v>
      </c>
      <c r="D84" s="12">
        <v>12</v>
      </c>
      <c r="E84" s="102">
        <v>33.47</v>
      </c>
      <c r="F84" s="102">
        <f t="shared" si="5"/>
        <v>401.64</v>
      </c>
    </row>
    <row r="85" spans="1:6" s="18" customFormat="1" ht="30">
      <c r="A85" s="49" t="s">
        <v>495</v>
      </c>
      <c r="B85" s="11" t="s">
        <v>1015</v>
      </c>
      <c r="C85" s="12" t="s">
        <v>4</v>
      </c>
      <c r="D85" s="12">
        <v>300</v>
      </c>
      <c r="E85" s="102">
        <v>4.4800000000000004</v>
      </c>
      <c r="F85" s="102">
        <f t="shared" si="5"/>
        <v>1344.0000000000002</v>
      </c>
    </row>
    <row r="86" spans="1:6" s="18" customFormat="1" ht="30">
      <c r="A86" s="49" t="s">
        <v>496</v>
      </c>
      <c r="B86" s="11" t="s">
        <v>157</v>
      </c>
      <c r="C86" s="12" t="s">
        <v>71</v>
      </c>
      <c r="D86" s="12">
        <v>150</v>
      </c>
      <c r="E86" s="102">
        <v>34.79</v>
      </c>
      <c r="F86" s="102">
        <f t="shared" si="5"/>
        <v>5218.5</v>
      </c>
    </row>
    <row r="87" spans="1:6" s="18" customFormat="1" ht="30">
      <c r="A87" s="49" t="s">
        <v>497</v>
      </c>
      <c r="B87" s="11" t="s">
        <v>943</v>
      </c>
      <c r="C87" s="12" t="s">
        <v>4</v>
      </c>
      <c r="D87" s="12">
        <v>72</v>
      </c>
      <c r="E87" s="102">
        <v>6.26</v>
      </c>
      <c r="F87" s="102">
        <f t="shared" si="5"/>
        <v>450.71999999999997</v>
      </c>
    </row>
    <row r="88" spans="1:6" s="18" customFormat="1" ht="30">
      <c r="A88" s="49" t="s">
        <v>498</v>
      </c>
      <c r="B88" s="11" t="s">
        <v>123</v>
      </c>
      <c r="C88" s="12" t="s">
        <v>61</v>
      </c>
      <c r="D88" s="12">
        <v>48</v>
      </c>
      <c r="E88" s="102">
        <v>22.31</v>
      </c>
      <c r="F88" s="102">
        <f t="shared" si="5"/>
        <v>1070.8799999999999</v>
      </c>
    </row>
    <row r="89" spans="1:6" s="18" customFormat="1" ht="30">
      <c r="A89" s="49" t="s">
        <v>499</v>
      </c>
      <c r="B89" s="11" t="s">
        <v>759</v>
      </c>
      <c r="C89" s="12" t="s">
        <v>4</v>
      </c>
      <c r="D89" s="12">
        <v>50</v>
      </c>
      <c r="E89" s="102">
        <v>165.03</v>
      </c>
      <c r="F89" s="102">
        <f t="shared" si="5"/>
        <v>8251.5</v>
      </c>
    </row>
    <row r="90" spans="1:6" s="18" customFormat="1" ht="30">
      <c r="A90" s="49" t="s">
        <v>500</v>
      </c>
      <c r="B90" s="11" t="s">
        <v>1016</v>
      </c>
      <c r="C90" s="12" t="s">
        <v>71</v>
      </c>
      <c r="D90" s="12">
        <v>120</v>
      </c>
      <c r="E90" s="102">
        <v>41.26</v>
      </c>
      <c r="F90" s="102">
        <f t="shared" si="5"/>
        <v>4951.2</v>
      </c>
    </row>
    <row r="91" spans="1:6" s="18" customFormat="1" ht="30">
      <c r="A91" s="49" t="s">
        <v>501</v>
      </c>
      <c r="B91" s="11" t="s">
        <v>85</v>
      </c>
      <c r="C91" s="12" t="s">
        <v>69</v>
      </c>
      <c r="D91" s="12">
        <v>35</v>
      </c>
      <c r="E91" s="102">
        <v>49.43</v>
      </c>
      <c r="F91" s="102">
        <f t="shared" si="5"/>
        <v>1730.05</v>
      </c>
    </row>
    <row r="92" spans="1:6" s="18" customFormat="1" ht="30">
      <c r="A92" s="49" t="s">
        <v>502</v>
      </c>
      <c r="B92" s="11" t="s">
        <v>1027</v>
      </c>
      <c r="C92" s="12" t="s">
        <v>4</v>
      </c>
      <c r="D92" s="12">
        <v>12</v>
      </c>
      <c r="E92" s="102">
        <v>30.35</v>
      </c>
      <c r="F92" s="102">
        <f t="shared" si="5"/>
        <v>364.20000000000005</v>
      </c>
    </row>
    <row r="93" spans="1:6" s="18" customFormat="1" ht="45">
      <c r="A93" s="49" t="s">
        <v>628</v>
      </c>
      <c r="B93" s="11" t="s">
        <v>1028</v>
      </c>
      <c r="C93" s="12" t="s">
        <v>4</v>
      </c>
      <c r="D93" s="12">
        <v>6</v>
      </c>
      <c r="E93" s="102">
        <v>33.39</v>
      </c>
      <c r="F93" s="102">
        <f t="shared" si="5"/>
        <v>200.34</v>
      </c>
    </row>
    <row r="94" spans="1:6" s="18" customFormat="1" ht="45">
      <c r="A94" s="49" t="s">
        <v>629</v>
      </c>
      <c r="B94" s="11" t="s">
        <v>72</v>
      </c>
      <c r="C94" s="12" t="s">
        <v>71</v>
      </c>
      <c r="D94" s="12">
        <v>8</v>
      </c>
      <c r="E94" s="102">
        <v>690.96</v>
      </c>
      <c r="F94" s="102">
        <f t="shared" si="5"/>
        <v>5527.68</v>
      </c>
    </row>
    <row r="95" spans="1:6" s="18" customFormat="1" ht="30">
      <c r="A95" s="49" t="s">
        <v>630</v>
      </c>
      <c r="B95" s="11" t="s">
        <v>614</v>
      </c>
      <c r="C95" s="12" t="s">
        <v>71</v>
      </c>
      <c r="D95" s="12">
        <v>100</v>
      </c>
      <c r="E95" s="102">
        <v>89.69</v>
      </c>
      <c r="F95" s="102">
        <f t="shared" si="5"/>
        <v>8969</v>
      </c>
    </row>
    <row r="96" spans="1:6" s="18" customFormat="1" ht="30">
      <c r="A96" s="49" t="s">
        <v>870</v>
      </c>
      <c r="B96" s="11" t="s">
        <v>92</v>
      </c>
      <c r="C96" s="12" t="s">
        <v>4</v>
      </c>
      <c r="D96" s="12">
        <v>180</v>
      </c>
      <c r="E96" s="102">
        <v>3.08</v>
      </c>
      <c r="F96" s="102">
        <f t="shared" si="5"/>
        <v>554.4</v>
      </c>
    </row>
    <row r="97" spans="1:6" s="18" customFormat="1" ht="30">
      <c r="A97" s="49" t="s">
        <v>944</v>
      </c>
      <c r="B97" s="11" t="s">
        <v>1029</v>
      </c>
      <c r="C97" s="12" t="s">
        <v>4</v>
      </c>
      <c r="D97" s="12">
        <v>400</v>
      </c>
      <c r="E97" s="102">
        <v>13.99</v>
      </c>
      <c r="F97" s="102">
        <f t="shared" si="5"/>
        <v>5596</v>
      </c>
    </row>
    <row r="98" spans="1:6" s="18" customFormat="1" ht="45">
      <c r="A98" s="49" t="s">
        <v>945</v>
      </c>
      <c r="B98" s="11" t="s">
        <v>946</v>
      </c>
      <c r="C98" s="12" t="s">
        <v>71</v>
      </c>
      <c r="D98" s="12">
        <v>300</v>
      </c>
      <c r="E98" s="102">
        <v>46.96</v>
      </c>
      <c r="F98" s="102">
        <f t="shared" si="5"/>
        <v>14088</v>
      </c>
    </row>
    <row r="99" spans="1:6" s="18" customFormat="1" ht="30">
      <c r="A99" s="49" t="s">
        <v>1033</v>
      </c>
      <c r="B99" s="11" t="s">
        <v>1032</v>
      </c>
      <c r="C99" s="12" t="s">
        <v>4</v>
      </c>
      <c r="D99" s="12">
        <v>60</v>
      </c>
      <c r="E99" s="102">
        <v>25.99</v>
      </c>
      <c r="F99" s="102">
        <f t="shared" si="5"/>
        <v>1559.3999999999999</v>
      </c>
    </row>
    <row r="100" spans="1:6" s="18" customFormat="1" ht="30">
      <c r="A100" s="38" t="s">
        <v>288</v>
      </c>
      <c r="B100" s="4" t="s">
        <v>350</v>
      </c>
      <c r="C100" s="5"/>
      <c r="D100" s="9"/>
      <c r="E100" s="96"/>
      <c r="F100" s="96"/>
    </row>
    <row r="101" spans="1:6" s="18" customFormat="1" ht="30">
      <c r="A101" s="49" t="s">
        <v>289</v>
      </c>
      <c r="B101" s="11" t="s">
        <v>635</v>
      </c>
      <c r="C101" s="12" t="s">
        <v>69</v>
      </c>
      <c r="D101" s="13">
        <v>12</v>
      </c>
      <c r="E101" s="102">
        <f>12.72*10</f>
        <v>127.2</v>
      </c>
      <c r="F101" s="102">
        <f t="shared" ref="F101:F109" si="6">E101*D101</f>
        <v>1526.4</v>
      </c>
    </row>
    <row r="102" spans="1:6" s="18" customFormat="1" ht="30">
      <c r="A102" s="49" t="s">
        <v>290</v>
      </c>
      <c r="B102" s="11" t="s">
        <v>100</v>
      </c>
      <c r="C102" s="12" t="s">
        <v>4</v>
      </c>
      <c r="D102" s="13">
        <v>6</v>
      </c>
      <c r="E102" s="102">
        <f>46.92*5</f>
        <v>234.60000000000002</v>
      </c>
      <c r="F102" s="102">
        <f t="shared" si="6"/>
        <v>1407.6000000000001</v>
      </c>
    </row>
    <row r="103" spans="1:6" s="18" customFormat="1" ht="60">
      <c r="A103" s="49" t="s">
        <v>291</v>
      </c>
      <c r="B103" s="11" t="s">
        <v>947</v>
      </c>
      <c r="C103" s="12" t="s">
        <v>4</v>
      </c>
      <c r="D103" s="13">
        <v>12</v>
      </c>
      <c r="E103" s="102">
        <v>69.900000000000006</v>
      </c>
      <c r="F103" s="102">
        <f t="shared" si="6"/>
        <v>838.80000000000007</v>
      </c>
    </row>
    <row r="104" spans="1:6" s="18" customFormat="1">
      <c r="A104" s="49" t="s">
        <v>292</v>
      </c>
      <c r="B104" s="11" t="s">
        <v>634</v>
      </c>
      <c r="C104" s="12" t="s">
        <v>4</v>
      </c>
      <c r="D104" s="13">
        <v>12</v>
      </c>
      <c r="E104" s="102">
        <v>58.62</v>
      </c>
      <c r="F104" s="102">
        <f t="shared" si="6"/>
        <v>703.43999999999994</v>
      </c>
    </row>
    <row r="105" spans="1:6" s="18" customFormat="1" ht="45">
      <c r="A105" s="49" t="s">
        <v>293</v>
      </c>
      <c r="B105" s="11" t="s">
        <v>349</v>
      </c>
      <c r="C105" s="12" t="s">
        <v>71</v>
      </c>
      <c r="D105" s="12">
        <v>36</v>
      </c>
      <c r="E105" s="102">
        <f>52.23*5</f>
        <v>261.14999999999998</v>
      </c>
      <c r="F105" s="102">
        <f t="shared" si="6"/>
        <v>9401.4</v>
      </c>
    </row>
    <row r="106" spans="1:6" s="18" customFormat="1" ht="60">
      <c r="A106" s="49" t="s">
        <v>636</v>
      </c>
      <c r="B106" s="11" t="s">
        <v>632</v>
      </c>
      <c r="C106" s="12" t="s">
        <v>71</v>
      </c>
      <c r="D106" s="13">
        <v>12</v>
      </c>
      <c r="E106" s="102">
        <v>80.45</v>
      </c>
      <c r="F106" s="102">
        <f t="shared" si="6"/>
        <v>965.40000000000009</v>
      </c>
    </row>
    <row r="107" spans="1:6" s="18" customFormat="1" ht="45">
      <c r="A107" s="49" t="s">
        <v>639</v>
      </c>
      <c r="B107" s="11" t="s">
        <v>640</v>
      </c>
      <c r="C107" s="12" t="s">
        <v>71</v>
      </c>
      <c r="D107" s="13">
        <v>12</v>
      </c>
      <c r="E107" s="102">
        <v>275.13</v>
      </c>
      <c r="F107" s="102">
        <f t="shared" si="6"/>
        <v>3301.56</v>
      </c>
    </row>
    <row r="108" spans="1:6" s="18" customFormat="1" ht="30">
      <c r="A108" s="49" t="s">
        <v>948</v>
      </c>
      <c r="B108" s="64" t="s">
        <v>949</v>
      </c>
      <c r="C108" s="72" t="s">
        <v>71</v>
      </c>
      <c r="D108" s="73">
        <v>12</v>
      </c>
      <c r="E108" s="106">
        <v>143.36000000000001</v>
      </c>
      <c r="F108" s="102">
        <f t="shared" si="6"/>
        <v>1720.3200000000002</v>
      </c>
    </row>
    <row r="109" spans="1:6" s="18" customFormat="1" ht="45">
      <c r="A109" s="49" t="s">
        <v>950</v>
      </c>
      <c r="B109" s="64" t="s">
        <v>951</v>
      </c>
      <c r="C109" s="72" t="s">
        <v>56</v>
      </c>
      <c r="D109" s="73">
        <v>20</v>
      </c>
      <c r="E109" s="106">
        <f>96.55*2</f>
        <v>193.1</v>
      </c>
      <c r="F109" s="102">
        <f t="shared" si="6"/>
        <v>3862</v>
      </c>
    </row>
    <row r="110" spans="1:6" s="8" customFormat="1" ht="29.25" customHeight="1" thickBot="1">
      <c r="A110" s="139" t="s">
        <v>418</v>
      </c>
      <c r="B110" s="140"/>
      <c r="C110" s="140"/>
      <c r="D110" s="140"/>
      <c r="E110" s="140"/>
      <c r="F110" s="63">
        <f>SUM(F3:F109)</f>
        <v>559497.45000000007</v>
      </c>
    </row>
  </sheetData>
  <sortState xmlns:xlrd2="http://schemas.microsoft.com/office/spreadsheetml/2017/richdata2" ref="B73:F96">
    <sortCondition ref="B73:B96"/>
  </sortState>
  <mergeCells count="3">
    <mergeCell ref="A110:E110"/>
    <mergeCell ref="A2:B2"/>
    <mergeCell ref="A1:F1"/>
  </mergeCells>
  <phoneticPr fontId="40" type="noConversion"/>
  <printOptions horizontalCentered="1"/>
  <pageMargins left="0.51181102362204722" right="0.51181102362204722" top="1.1811023622047245" bottom="0.78740157480314965" header="0.31496062992125984" footer="0.31496062992125984"/>
  <pageSetup paperSize="9" scale="79" fitToHeight="0" orientation="portrait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H54"/>
  <sheetViews>
    <sheetView view="pageBreakPreview" topLeftCell="A46" zoomScale="145" zoomScaleNormal="100" zoomScaleSheetLayoutView="145" workbookViewId="0">
      <selection activeCell="D60" sqref="D60"/>
    </sheetView>
  </sheetViews>
  <sheetFormatPr defaultColWidth="9.140625" defaultRowHeight="15"/>
  <cols>
    <col min="1" max="1" width="6.5703125" style="3" customWidth="1"/>
    <col min="2" max="2" width="54.5703125" style="7" customWidth="1"/>
    <col min="3" max="3" width="5.5703125" style="7" customWidth="1"/>
    <col min="4" max="4" width="17.28515625" style="10" customWidth="1"/>
    <col min="5" max="5" width="18.140625" style="21" customWidth="1"/>
    <col min="6" max="6" width="19" style="22" customWidth="1"/>
    <col min="7" max="7" width="9.140625" style="15"/>
    <col min="8" max="8" width="12.140625" style="15" bestFit="1" customWidth="1"/>
    <col min="9" max="9" width="24" style="15" customWidth="1"/>
    <col min="10" max="16384" width="9.140625" style="15"/>
  </cols>
  <sheetData>
    <row r="1" spans="1:8" ht="33.75" customHeight="1">
      <c r="A1" s="141" t="s">
        <v>407</v>
      </c>
      <c r="B1" s="142"/>
      <c r="C1" s="142"/>
      <c r="D1" s="142"/>
      <c r="E1" s="142"/>
      <c r="F1" s="142"/>
      <c r="G1" s="62"/>
      <c r="H1" s="62"/>
    </row>
    <row r="2" spans="1:8" ht="45">
      <c r="A2" s="129" t="s">
        <v>3</v>
      </c>
      <c r="B2" s="130"/>
      <c r="C2" s="14" t="s">
        <v>0</v>
      </c>
      <c r="D2" s="58" t="s">
        <v>877</v>
      </c>
      <c r="E2" s="59" t="s">
        <v>50</v>
      </c>
      <c r="F2" s="59" t="s">
        <v>880</v>
      </c>
      <c r="G2" s="47"/>
      <c r="H2" s="47"/>
    </row>
    <row r="3" spans="1:8">
      <c r="A3" s="38" t="s">
        <v>773</v>
      </c>
      <c r="B3" s="4" t="s">
        <v>717</v>
      </c>
      <c r="C3" s="4"/>
      <c r="D3" s="31"/>
      <c r="E3" s="17"/>
      <c r="F3" s="60"/>
    </row>
    <row r="4" spans="1:8" ht="45">
      <c r="A4" s="50" t="s">
        <v>774</v>
      </c>
      <c r="B4" s="11" t="s">
        <v>687</v>
      </c>
      <c r="C4" s="12" t="s">
        <v>4</v>
      </c>
      <c r="D4" s="13">
        <v>12</v>
      </c>
      <c r="E4" s="102">
        <v>18.41</v>
      </c>
      <c r="F4" s="102">
        <f t="shared" ref="F4:F27" si="0">E4*D4</f>
        <v>220.92000000000002</v>
      </c>
      <c r="H4" s="117"/>
    </row>
    <row r="5" spans="1:8" ht="30">
      <c r="A5" s="50" t="s">
        <v>775</v>
      </c>
      <c r="B5" s="11" t="s">
        <v>568</v>
      </c>
      <c r="C5" s="12" t="s">
        <v>4</v>
      </c>
      <c r="D5" s="13">
        <v>10</v>
      </c>
      <c r="E5" s="102">
        <v>35.020000000000003</v>
      </c>
      <c r="F5" s="102">
        <f t="shared" si="0"/>
        <v>350.20000000000005</v>
      </c>
      <c r="H5" s="117"/>
    </row>
    <row r="6" spans="1:8" ht="45">
      <c r="A6" s="50" t="s">
        <v>776</v>
      </c>
      <c r="B6" s="11" t="s">
        <v>698</v>
      </c>
      <c r="C6" s="12" t="s">
        <v>4</v>
      </c>
      <c r="D6" s="13">
        <v>12</v>
      </c>
      <c r="E6" s="102">
        <v>35.340000000000003</v>
      </c>
      <c r="F6" s="102">
        <f t="shared" si="0"/>
        <v>424.08000000000004</v>
      </c>
      <c r="H6" s="117"/>
    </row>
    <row r="7" spans="1:8" ht="45">
      <c r="A7" s="50" t="s">
        <v>777</v>
      </c>
      <c r="B7" s="11" t="s">
        <v>690</v>
      </c>
      <c r="C7" s="12" t="s">
        <v>4</v>
      </c>
      <c r="D7" s="13">
        <v>32</v>
      </c>
      <c r="E7" s="102">
        <v>20.96</v>
      </c>
      <c r="F7" s="102">
        <f t="shared" si="0"/>
        <v>670.72</v>
      </c>
      <c r="H7" s="117"/>
    </row>
    <row r="8" spans="1:8" ht="45">
      <c r="A8" s="50" t="s">
        <v>778</v>
      </c>
      <c r="B8" s="11" t="s">
        <v>689</v>
      </c>
      <c r="C8" s="12" t="s">
        <v>4</v>
      </c>
      <c r="D8" s="13">
        <v>32</v>
      </c>
      <c r="E8" s="102">
        <v>20.96</v>
      </c>
      <c r="F8" s="102">
        <f t="shared" si="0"/>
        <v>670.72</v>
      </c>
      <c r="H8" s="117"/>
    </row>
    <row r="9" spans="1:8" ht="45">
      <c r="A9" s="50" t="s">
        <v>779</v>
      </c>
      <c r="B9" s="11" t="s">
        <v>691</v>
      </c>
      <c r="C9" s="12" t="s">
        <v>4</v>
      </c>
      <c r="D9" s="13">
        <v>12</v>
      </c>
      <c r="E9" s="102">
        <v>25.5</v>
      </c>
      <c r="F9" s="102">
        <f t="shared" si="0"/>
        <v>306</v>
      </c>
      <c r="H9" s="117"/>
    </row>
    <row r="10" spans="1:8" ht="45">
      <c r="A10" s="50" t="s">
        <v>780</v>
      </c>
      <c r="B10" s="11" t="s">
        <v>693</v>
      </c>
      <c r="C10" s="12" t="s">
        <v>4</v>
      </c>
      <c r="D10" s="13">
        <v>12</v>
      </c>
      <c r="E10" s="102">
        <v>27.13</v>
      </c>
      <c r="F10" s="102">
        <f t="shared" si="0"/>
        <v>325.56</v>
      </c>
      <c r="H10" s="117"/>
    </row>
    <row r="11" spans="1:8" ht="45">
      <c r="A11" s="50" t="s">
        <v>781</v>
      </c>
      <c r="B11" s="11" t="s">
        <v>692</v>
      </c>
      <c r="C11" s="12" t="s">
        <v>4</v>
      </c>
      <c r="D11" s="13">
        <v>12</v>
      </c>
      <c r="E11" s="102">
        <v>24.97</v>
      </c>
      <c r="F11" s="102">
        <f t="shared" si="0"/>
        <v>299.64</v>
      </c>
      <c r="H11" s="117"/>
    </row>
    <row r="12" spans="1:8" ht="30">
      <c r="A12" s="50" t="s">
        <v>782</v>
      </c>
      <c r="B12" s="11" t="s">
        <v>707</v>
      </c>
      <c r="C12" s="12" t="s">
        <v>71</v>
      </c>
      <c r="D12" s="13">
        <v>2</v>
      </c>
      <c r="E12" s="102">
        <v>121.26</v>
      </c>
      <c r="F12" s="102">
        <f t="shared" si="0"/>
        <v>242.52</v>
      </c>
      <c r="H12" s="117"/>
    </row>
    <row r="13" spans="1:8" ht="45">
      <c r="A13" s="50" t="s">
        <v>783</v>
      </c>
      <c r="B13" s="11" t="s">
        <v>67</v>
      </c>
      <c r="C13" s="12" t="s">
        <v>61</v>
      </c>
      <c r="D13" s="13">
        <v>90</v>
      </c>
      <c r="E13" s="102">
        <v>20.63</v>
      </c>
      <c r="F13" s="102">
        <f t="shared" si="0"/>
        <v>1856.6999999999998</v>
      </c>
      <c r="H13" s="117"/>
    </row>
    <row r="14" spans="1:8" ht="30">
      <c r="A14" s="50" t="s">
        <v>784</v>
      </c>
      <c r="B14" s="11" t="s">
        <v>706</v>
      </c>
      <c r="C14" s="12" t="s">
        <v>54</v>
      </c>
      <c r="D14" s="13">
        <v>4</v>
      </c>
      <c r="E14" s="102">
        <v>75.97</v>
      </c>
      <c r="F14" s="102">
        <f t="shared" si="0"/>
        <v>303.88</v>
      </c>
      <c r="H14" s="117"/>
    </row>
    <row r="15" spans="1:8" ht="30">
      <c r="A15" s="50" t="s">
        <v>785</v>
      </c>
      <c r="B15" s="11" t="s">
        <v>686</v>
      </c>
      <c r="C15" s="12" t="s">
        <v>4</v>
      </c>
      <c r="D15" s="13">
        <v>1</v>
      </c>
      <c r="E15" s="102">
        <v>301.27</v>
      </c>
      <c r="F15" s="102">
        <f t="shared" si="0"/>
        <v>301.27</v>
      </c>
      <c r="H15" s="117"/>
    </row>
    <row r="16" spans="1:8">
      <c r="A16" s="50" t="s">
        <v>786</v>
      </c>
      <c r="B16" s="11" t="s">
        <v>699</v>
      </c>
      <c r="C16" s="12" t="s">
        <v>563</v>
      </c>
      <c r="D16" s="13">
        <v>20</v>
      </c>
      <c r="E16" s="102">
        <v>68.239999999999995</v>
      </c>
      <c r="F16" s="102">
        <f t="shared" si="0"/>
        <v>1364.8</v>
      </c>
      <c r="H16" s="117"/>
    </row>
    <row r="17" spans="1:8" ht="30">
      <c r="A17" s="50" t="s">
        <v>787</v>
      </c>
      <c r="B17" s="11" t="s">
        <v>704</v>
      </c>
      <c r="C17" s="12" t="s">
        <v>54</v>
      </c>
      <c r="D17" s="13">
        <v>4</v>
      </c>
      <c r="E17" s="102">
        <v>76.86</v>
      </c>
      <c r="F17" s="102">
        <f t="shared" si="0"/>
        <v>307.44</v>
      </c>
      <c r="H17" s="117"/>
    </row>
    <row r="18" spans="1:8" ht="45">
      <c r="A18" s="50" t="s">
        <v>788</v>
      </c>
      <c r="B18" s="11" t="s">
        <v>705</v>
      </c>
      <c r="C18" s="12" t="s">
        <v>54</v>
      </c>
      <c r="D18" s="13">
        <v>8</v>
      </c>
      <c r="E18" s="102">
        <v>495.09</v>
      </c>
      <c r="F18" s="102">
        <f t="shared" si="0"/>
        <v>3960.72</v>
      </c>
      <c r="H18" s="117"/>
    </row>
    <row r="19" spans="1:8" ht="30">
      <c r="A19" s="50" t="s">
        <v>789</v>
      </c>
      <c r="B19" s="11" t="s">
        <v>747</v>
      </c>
      <c r="C19" s="12" t="s">
        <v>4</v>
      </c>
      <c r="D19" s="13">
        <v>1</v>
      </c>
      <c r="E19" s="102">
        <v>64.38</v>
      </c>
      <c r="F19" s="102">
        <f t="shared" si="0"/>
        <v>64.38</v>
      </c>
      <c r="H19" s="117"/>
    </row>
    <row r="20" spans="1:8" ht="30">
      <c r="A20" s="50" t="s">
        <v>790</v>
      </c>
      <c r="B20" s="11" t="s">
        <v>708</v>
      </c>
      <c r="C20" s="12" t="s">
        <v>4</v>
      </c>
      <c r="D20" s="13">
        <v>2</v>
      </c>
      <c r="E20" s="102">
        <v>261.92</v>
      </c>
      <c r="F20" s="102">
        <f t="shared" si="0"/>
        <v>523.84</v>
      </c>
      <c r="H20" s="117"/>
    </row>
    <row r="21" spans="1:8" ht="30">
      <c r="A21" s="50" t="s">
        <v>791</v>
      </c>
      <c r="B21" s="11" t="s">
        <v>696</v>
      </c>
      <c r="C21" s="12" t="s">
        <v>71</v>
      </c>
      <c r="D21" s="13">
        <v>3</v>
      </c>
      <c r="E21" s="102">
        <v>207.95</v>
      </c>
      <c r="F21" s="102">
        <f t="shared" si="0"/>
        <v>623.84999999999991</v>
      </c>
      <c r="H21" s="117"/>
    </row>
    <row r="22" spans="1:8" ht="30">
      <c r="A22" s="50" t="s">
        <v>792</v>
      </c>
      <c r="B22" s="11" t="s">
        <v>695</v>
      </c>
      <c r="C22" s="12" t="s">
        <v>71</v>
      </c>
      <c r="D22" s="13">
        <v>3</v>
      </c>
      <c r="E22" s="102">
        <v>163.46</v>
      </c>
      <c r="F22" s="102">
        <f t="shared" si="0"/>
        <v>490.38</v>
      </c>
      <c r="H22" s="117"/>
    </row>
    <row r="23" spans="1:8" ht="30">
      <c r="A23" s="50" t="s">
        <v>793</v>
      </c>
      <c r="B23" s="11" t="s">
        <v>697</v>
      </c>
      <c r="C23" s="12" t="s">
        <v>71</v>
      </c>
      <c r="D23" s="13">
        <v>4</v>
      </c>
      <c r="E23" s="102">
        <v>228.6</v>
      </c>
      <c r="F23" s="102">
        <f t="shared" si="0"/>
        <v>914.4</v>
      </c>
      <c r="H23" s="117"/>
    </row>
    <row r="24" spans="1:8" ht="30">
      <c r="A24" s="50" t="s">
        <v>794</v>
      </c>
      <c r="B24" s="11" t="s">
        <v>1049</v>
      </c>
      <c r="C24" s="12" t="s">
        <v>4</v>
      </c>
      <c r="D24" s="13">
        <v>2</v>
      </c>
      <c r="E24" s="102">
        <v>144.46</v>
      </c>
      <c r="F24" s="102">
        <f t="shared" si="0"/>
        <v>288.92</v>
      </c>
      <c r="H24" s="117"/>
    </row>
    <row r="25" spans="1:8" ht="30">
      <c r="A25" s="50" t="s">
        <v>795</v>
      </c>
      <c r="B25" s="11" t="s">
        <v>68</v>
      </c>
      <c r="C25" s="12" t="s">
        <v>54</v>
      </c>
      <c r="D25" s="13">
        <v>100</v>
      </c>
      <c r="E25" s="102">
        <v>119.4</v>
      </c>
      <c r="F25" s="102">
        <f t="shared" si="0"/>
        <v>11940</v>
      </c>
      <c r="H25" s="117"/>
    </row>
    <row r="26" spans="1:8" ht="30">
      <c r="A26" s="50" t="s">
        <v>796</v>
      </c>
      <c r="B26" s="11" t="s">
        <v>694</v>
      </c>
      <c r="C26" s="12" t="s">
        <v>54</v>
      </c>
      <c r="D26" s="13">
        <v>4</v>
      </c>
      <c r="E26" s="102">
        <v>33.58</v>
      </c>
      <c r="F26" s="102">
        <f t="shared" si="0"/>
        <v>134.32</v>
      </c>
      <c r="H26" s="117"/>
    </row>
    <row r="27" spans="1:8" ht="45">
      <c r="A27" s="50" t="s">
        <v>797</v>
      </c>
      <c r="B27" s="11" t="s">
        <v>688</v>
      </c>
      <c r="C27" s="12" t="s">
        <v>4</v>
      </c>
      <c r="D27" s="13">
        <v>24</v>
      </c>
      <c r="E27" s="102">
        <v>14.58</v>
      </c>
      <c r="F27" s="102">
        <f t="shared" si="0"/>
        <v>349.92</v>
      </c>
      <c r="H27" s="117"/>
    </row>
    <row r="28" spans="1:8">
      <c r="A28" s="38" t="s">
        <v>798</v>
      </c>
      <c r="B28" s="4" t="s">
        <v>725</v>
      </c>
      <c r="C28" s="4"/>
      <c r="D28" s="31"/>
      <c r="E28" s="91"/>
      <c r="F28" s="99"/>
      <c r="H28" s="117"/>
    </row>
    <row r="29" spans="1:8" ht="30">
      <c r="A29" s="50" t="s">
        <v>799</v>
      </c>
      <c r="B29" s="11" t="s">
        <v>746</v>
      </c>
      <c r="C29" s="12" t="s">
        <v>294</v>
      </c>
      <c r="D29" s="13">
        <v>20</v>
      </c>
      <c r="E29" s="102">
        <v>103.83</v>
      </c>
      <c r="F29" s="102">
        <f t="shared" ref="F29:F37" si="1">E29*D29</f>
        <v>2076.6</v>
      </c>
      <c r="H29" s="117"/>
    </row>
    <row r="30" spans="1:8">
      <c r="A30" s="50" t="s">
        <v>800</v>
      </c>
      <c r="B30" s="11" t="s">
        <v>745</v>
      </c>
      <c r="C30" s="12" t="s">
        <v>563</v>
      </c>
      <c r="D30" s="13">
        <v>10</v>
      </c>
      <c r="E30" s="102">
        <v>29.93</v>
      </c>
      <c r="F30" s="102">
        <f t="shared" si="1"/>
        <v>299.3</v>
      </c>
      <c r="H30" s="117"/>
    </row>
    <row r="31" spans="1:8" ht="30">
      <c r="A31" s="50" t="s">
        <v>801</v>
      </c>
      <c r="B31" s="11" t="s">
        <v>752</v>
      </c>
      <c r="C31" s="12" t="s">
        <v>294</v>
      </c>
      <c r="D31" s="13">
        <v>50</v>
      </c>
      <c r="E31" s="102">
        <v>58.61</v>
      </c>
      <c r="F31" s="102">
        <f t="shared" si="1"/>
        <v>2930.5</v>
      </c>
      <c r="H31" s="117"/>
    </row>
    <row r="32" spans="1:8" ht="30">
      <c r="A32" s="50" t="s">
        <v>802</v>
      </c>
      <c r="B32" s="11" t="s">
        <v>703</v>
      </c>
      <c r="C32" s="12" t="s">
        <v>4</v>
      </c>
      <c r="D32" s="13">
        <v>24</v>
      </c>
      <c r="E32" s="102">
        <v>94.6</v>
      </c>
      <c r="F32" s="102">
        <f t="shared" si="1"/>
        <v>2270.3999999999996</v>
      </c>
      <c r="H32" s="117"/>
    </row>
    <row r="33" spans="1:8" ht="30">
      <c r="A33" s="50" t="s">
        <v>803</v>
      </c>
      <c r="B33" s="11" t="s">
        <v>1050</v>
      </c>
      <c r="C33" s="12" t="s">
        <v>56</v>
      </c>
      <c r="D33" s="13">
        <v>3</v>
      </c>
      <c r="E33" s="102">
        <v>171.26</v>
      </c>
      <c r="F33" s="102">
        <f t="shared" si="1"/>
        <v>513.78</v>
      </c>
      <c r="H33" s="117"/>
    </row>
    <row r="34" spans="1:8" ht="30">
      <c r="A34" s="50" t="s">
        <v>804</v>
      </c>
      <c r="B34" s="11" t="s">
        <v>579</v>
      </c>
      <c r="C34" s="12" t="s">
        <v>184</v>
      </c>
      <c r="D34" s="13">
        <v>4</v>
      </c>
      <c r="E34" s="102">
        <v>34.25</v>
      </c>
      <c r="F34" s="102">
        <f t="shared" si="1"/>
        <v>137</v>
      </c>
      <c r="H34" s="117"/>
    </row>
    <row r="35" spans="1:8" ht="30">
      <c r="A35" s="50" t="s">
        <v>805</v>
      </c>
      <c r="B35" s="11" t="s">
        <v>709</v>
      </c>
      <c r="C35" s="12" t="s">
        <v>71</v>
      </c>
      <c r="D35" s="13">
        <v>6</v>
      </c>
      <c r="E35" s="102">
        <v>142.80000000000001</v>
      </c>
      <c r="F35" s="102">
        <f t="shared" si="1"/>
        <v>856.80000000000007</v>
      </c>
      <c r="H35" s="117"/>
    </row>
    <row r="36" spans="1:8" ht="45">
      <c r="A36" s="50" t="s">
        <v>806</v>
      </c>
      <c r="B36" s="11" t="s">
        <v>711</v>
      </c>
      <c r="C36" s="12" t="s">
        <v>71</v>
      </c>
      <c r="D36" s="13">
        <v>6</v>
      </c>
      <c r="E36" s="102">
        <v>166.19</v>
      </c>
      <c r="F36" s="102">
        <f t="shared" si="1"/>
        <v>997.14</v>
      </c>
      <c r="H36" s="117"/>
    </row>
    <row r="37" spans="1:8" ht="45">
      <c r="A37" s="50" t="s">
        <v>807</v>
      </c>
      <c r="B37" s="11" t="s">
        <v>710</v>
      </c>
      <c r="C37" s="12" t="s">
        <v>71</v>
      </c>
      <c r="D37" s="13">
        <v>6</v>
      </c>
      <c r="E37" s="102">
        <v>184.5</v>
      </c>
      <c r="F37" s="102">
        <f t="shared" si="1"/>
        <v>1107</v>
      </c>
      <c r="H37" s="117"/>
    </row>
    <row r="38" spans="1:8">
      <c r="A38" s="38" t="s">
        <v>808</v>
      </c>
      <c r="B38" s="4" t="s">
        <v>580</v>
      </c>
      <c r="C38" s="4"/>
      <c r="D38" s="31"/>
      <c r="E38" s="91"/>
      <c r="F38" s="99"/>
      <c r="H38" s="117"/>
    </row>
    <row r="39" spans="1:8" s="18" customFormat="1" ht="30">
      <c r="A39" s="49" t="s">
        <v>809</v>
      </c>
      <c r="B39" s="11" t="s">
        <v>576</v>
      </c>
      <c r="C39" s="12" t="s">
        <v>4</v>
      </c>
      <c r="D39" s="13">
        <v>6</v>
      </c>
      <c r="E39" s="102">
        <v>13.2</v>
      </c>
      <c r="F39" s="102">
        <f t="shared" ref="F39:F53" si="2">E39*D39</f>
        <v>79.199999999999989</v>
      </c>
      <c r="H39" s="117"/>
    </row>
    <row r="40" spans="1:8" s="18" customFormat="1" ht="30">
      <c r="A40" s="49" t="s">
        <v>810</v>
      </c>
      <c r="B40" s="11" t="s">
        <v>1051</v>
      </c>
      <c r="C40" s="12" t="s">
        <v>4</v>
      </c>
      <c r="D40" s="13">
        <v>12</v>
      </c>
      <c r="E40" s="102">
        <v>9.5299999999999994</v>
      </c>
      <c r="F40" s="102">
        <f t="shared" si="2"/>
        <v>114.35999999999999</v>
      </c>
      <c r="H40" s="117"/>
    </row>
    <row r="41" spans="1:8" s="18" customFormat="1" ht="30">
      <c r="A41" s="49" t="s">
        <v>811</v>
      </c>
      <c r="B41" s="11" t="s">
        <v>574</v>
      </c>
      <c r="C41" s="12" t="s">
        <v>4</v>
      </c>
      <c r="D41" s="13">
        <v>12</v>
      </c>
      <c r="E41" s="102">
        <v>26.46</v>
      </c>
      <c r="F41" s="102">
        <f t="shared" si="2"/>
        <v>317.52</v>
      </c>
      <c r="H41" s="117"/>
    </row>
    <row r="42" spans="1:8" s="18" customFormat="1" ht="30">
      <c r="A42" s="49" t="s">
        <v>812</v>
      </c>
      <c r="B42" s="11" t="s">
        <v>952</v>
      </c>
      <c r="C42" s="12" t="s">
        <v>563</v>
      </c>
      <c r="D42" s="13">
        <v>10</v>
      </c>
      <c r="E42" s="102">
        <v>22.99</v>
      </c>
      <c r="F42" s="102">
        <f t="shared" si="2"/>
        <v>229.89999999999998</v>
      </c>
      <c r="H42" s="117"/>
    </row>
    <row r="43" spans="1:8" s="18" customFormat="1" ht="30">
      <c r="A43" s="49" t="s">
        <v>813</v>
      </c>
      <c r="B43" s="11" t="s">
        <v>953</v>
      </c>
      <c r="C43" s="12" t="s">
        <v>563</v>
      </c>
      <c r="D43" s="13">
        <v>10</v>
      </c>
      <c r="E43" s="102">
        <v>20.38</v>
      </c>
      <c r="F43" s="102">
        <f t="shared" si="2"/>
        <v>203.79999999999998</v>
      </c>
      <c r="H43" s="117"/>
    </row>
    <row r="44" spans="1:8" s="18" customFormat="1">
      <c r="A44" s="49" t="s">
        <v>814</v>
      </c>
      <c r="B44" s="11" t="s">
        <v>577</v>
      </c>
      <c r="C44" s="12" t="s">
        <v>4</v>
      </c>
      <c r="D44" s="13">
        <v>1</v>
      </c>
      <c r="E44" s="102">
        <v>32.26</v>
      </c>
      <c r="F44" s="102">
        <f t="shared" si="2"/>
        <v>32.26</v>
      </c>
      <c r="H44" s="117"/>
    </row>
    <row r="45" spans="1:8" s="18" customFormat="1" ht="30">
      <c r="A45" s="49" t="s">
        <v>815</v>
      </c>
      <c r="B45" s="11" t="s">
        <v>593</v>
      </c>
      <c r="C45" s="12" t="s">
        <v>563</v>
      </c>
      <c r="D45" s="13">
        <v>15</v>
      </c>
      <c r="E45" s="102">
        <v>18.739999999999998</v>
      </c>
      <c r="F45" s="102">
        <f t="shared" si="2"/>
        <v>281.09999999999997</v>
      </c>
      <c r="H45" s="117"/>
    </row>
    <row r="46" spans="1:8" s="18" customFormat="1">
      <c r="A46" s="49" t="s">
        <v>816</v>
      </c>
      <c r="B46" s="11" t="s">
        <v>683</v>
      </c>
      <c r="C46" s="12" t="s">
        <v>61</v>
      </c>
      <c r="D46" s="13">
        <v>1</v>
      </c>
      <c r="E46" s="102">
        <v>26.44</v>
      </c>
      <c r="F46" s="102">
        <f t="shared" si="2"/>
        <v>26.44</v>
      </c>
      <c r="H46" s="117"/>
    </row>
    <row r="47" spans="1:8" s="18" customFormat="1">
      <c r="A47" s="49" t="s">
        <v>817</v>
      </c>
      <c r="B47" s="11" t="s">
        <v>682</v>
      </c>
      <c r="C47" s="12" t="s">
        <v>4</v>
      </c>
      <c r="D47" s="13">
        <v>1</v>
      </c>
      <c r="E47" s="102">
        <v>4.8099999999999996</v>
      </c>
      <c r="F47" s="102">
        <f t="shared" si="2"/>
        <v>4.8099999999999996</v>
      </c>
      <c r="H47" s="117"/>
    </row>
    <row r="48" spans="1:8" s="18" customFormat="1">
      <c r="A48" s="49" t="s">
        <v>818</v>
      </c>
      <c r="B48" s="11" t="s">
        <v>594</v>
      </c>
      <c r="C48" s="12" t="s">
        <v>4</v>
      </c>
      <c r="D48" s="13">
        <v>10</v>
      </c>
      <c r="E48" s="102">
        <v>81.45</v>
      </c>
      <c r="F48" s="102">
        <f t="shared" si="2"/>
        <v>814.5</v>
      </c>
      <c r="H48" s="117"/>
    </row>
    <row r="49" spans="1:8" s="18" customFormat="1">
      <c r="A49" s="49" t="s">
        <v>819</v>
      </c>
      <c r="B49" s="11" t="s">
        <v>575</v>
      </c>
      <c r="C49" s="12" t="s">
        <v>4</v>
      </c>
      <c r="D49" s="13">
        <v>4</v>
      </c>
      <c r="E49" s="102">
        <v>27.97</v>
      </c>
      <c r="F49" s="102">
        <f t="shared" si="2"/>
        <v>111.88</v>
      </c>
      <c r="H49" s="117"/>
    </row>
    <row r="50" spans="1:8" s="18" customFormat="1">
      <c r="A50" s="49" t="s">
        <v>820</v>
      </c>
      <c r="B50" s="11" t="s">
        <v>578</v>
      </c>
      <c r="C50" s="12" t="s">
        <v>4</v>
      </c>
      <c r="D50" s="13">
        <v>6</v>
      </c>
      <c r="E50" s="102">
        <v>13.75</v>
      </c>
      <c r="F50" s="102">
        <f t="shared" si="2"/>
        <v>82.5</v>
      </c>
      <c r="H50" s="117"/>
    </row>
    <row r="51" spans="1:8" s="18" customFormat="1" ht="30">
      <c r="A51" s="49" t="s">
        <v>821</v>
      </c>
      <c r="B51" s="11" t="s">
        <v>871</v>
      </c>
      <c r="C51" s="12" t="s">
        <v>563</v>
      </c>
      <c r="D51" s="13">
        <v>60</v>
      </c>
      <c r="E51" s="102">
        <v>116.36</v>
      </c>
      <c r="F51" s="102">
        <f t="shared" si="2"/>
        <v>6981.6</v>
      </c>
      <c r="H51" s="117"/>
    </row>
    <row r="52" spans="1:8" s="18" customFormat="1">
      <c r="A52" s="49" t="s">
        <v>989</v>
      </c>
      <c r="B52" s="64" t="s">
        <v>991</v>
      </c>
      <c r="C52" s="72" t="s">
        <v>294</v>
      </c>
      <c r="D52" s="73">
        <v>100</v>
      </c>
      <c r="E52" s="106">
        <v>35.96</v>
      </c>
      <c r="F52" s="102">
        <f t="shared" si="2"/>
        <v>3596</v>
      </c>
      <c r="H52" s="117"/>
    </row>
    <row r="53" spans="1:8" s="18" customFormat="1">
      <c r="A53" s="49" t="s">
        <v>990</v>
      </c>
      <c r="B53" s="64" t="s">
        <v>992</v>
      </c>
      <c r="C53" s="72" t="s">
        <v>294</v>
      </c>
      <c r="D53" s="73">
        <v>60</v>
      </c>
      <c r="E53" s="106">
        <v>10.3</v>
      </c>
      <c r="F53" s="102">
        <f t="shared" si="2"/>
        <v>618</v>
      </c>
      <c r="H53" s="117"/>
    </row>
    <row r="54" spans="1:8" s="8" customFormat="1" ht="33" customHeight="1" thickBot="1">
      <c r="A54" s="139" t="s">
        <v>364</v>
      </c>
      <c r="B54" s="140"/>
      <c r="C54" s="140"/>
      <c r="D54" s="140"/>
      <c r="E54" s="140"/>
      <c r="F54" s="63">
        <f>SUM(F3:F53)</f>
        <v>51617.569999999985</v>
      </c>
    </row>
  </sheetData>
  <sortState xmlns:xlrd2="http://schemas.microsoft.com/office/spreadsheetml/2017/richdata2" ref="B176:F184">
    <sortCondition ref="B176:B184"/>
  </sortState>
  <mergeCells count="3">
    <mergeCell ref="A2:B2"/>
    <mergeCell ref="A54:E54"/>
    <mergeCell ref="A1:F1"/>
  </mergeCells>
  <phoneticPr fontId="40" type="noConversion"/>
  <printOptions horizontalCentered="1"/>
  <pageMargins left="0.51181102362204722" right="0.51181102362204722" top="1.1811023622047245" bottom="0.78740157480314965" header="0.31496062992125984" footer="0.31496062992125984"/>
  <pageSetup paperSize="9" scale="76" fitToHeight="0" orientation="portrait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22</vt:i4>
      </vt:variant>
    </vt:vector>
  </HeadingPairs>
  <TitlesOfParts>
    <vt:vector size="33" baseType="lpstr">
      <vt:lpstr>RESUMO GERAL</vt:lpstr>
      <vt:lpstr>LDI</vt:lpstr>
      <vt:lpstr>Mão de obra</vt:lpstr>
      <vt:lpstr>Segurança Trabalho</vt:lpstr>
      <vt:lpstr>Encargos Sociais</vt:lpstr>
      <vt:lpstr>EPIs e Uniformes</vt:lpstr>
      <vt:lpstr>Utensílios Higienização</vt:lpstr>
      <vt:lpstr>Insumos de Higienização</vt:lpstr>
      <vt:lpstr>Insumos de Conservação</vt:lpstr>
      <vt:lpstr>Forros e Pinturas</vt:lpstr>
      <vt:lpstr>Pisos e Serv. Especializados</vt:lpstr>
      <vt:lpstr>'Encargos Sociais'!Area_de_impressao</vt:lpstr>
      <vt:lpstr>'EPIs e Uniformes'!Area_de_impressao</vt:lpstr>
      <vt:lpstr>'Forros e Pinturas'!Area_de_impressao</vt:lpstr>
      <vt:lpstr>'Insumos de Conservação'!Area_de_impressao</vt:lpstr>
      <vt:lpstr>'Insumos de Higienização'!Area_de_impressao</vt:lpstr>
      <vt:lpstr>LDI!Area_de_impressao</vt:lpstr>
      <vt:lpstr>'Mão de obra'!Area_de_impressao</vt:lpstr>
      <vt:lpstr>'Pisos e Serv. Especializados'!Area_de_impressao</vt:lpstr>
      <vt:lpstr>'RESUMO GERAL'!Area_de_impressao</vt:lpstr>
      <vt:lpstr>'Segurança Trabalho'!Area_de_impressao</vt:lpstr>
      <vt:lpstr>'Utensílios Higienização'!Area_de_impressao</vt:lpstr>
      <vt:lpstr>PERCENTUAL_ENCARGOS</vt:lpstr>
      <vt:lpstr>'Mão de obra'!QTD_MO</vt:lpstr>
      <vt:lpstr>TAXA_LDI</vt:lpstr>
      <vt:lpstr>VALOR_EPIS_1ANO</vt:lpstr>
      <vt:lpstr>VALOR_EXAMES_SEGURANCA_TRABALHO_1ANO</vt:lpstr>
      <vt:lpstr>VALOR_FORROS_PINTURAS_1ANO</vt:lpstr>
      <vt:lpstr>VALOR_INSUMOS_CONSERVACAO_1ANO</vt:lpstr>
      <vt:lpstr>VALOR_INSUMOS_HIGIENIZACAO_1ANO</vt:lpstr>
      <vt:lpstr>VALOR_MENSAL_MO</vt:lpstr>
      <vt:lpstr>VALOR_UTENSILIOS_HIGIENIZACAO_1ANO</vt:lpstr>
      <vt:lpstr>VALOT_TOTAL_PISOS_1ANO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Mota Emiliano</dc:creator>
  <cp:lastModifiedBy>Pedro Henrique Mota Emiliano</cp:lastModifiedBy>
  <cp:lastPrinted>2017-04-11T11:25:07Z</cp:lastPrinted>
  <dcterms:created xsi:type="dcterms:W3CDTF">2013-04-26T13:32:04Z</dcterms:created>
  <dcterms:modified xsi:type="dcterms:W3CDTF">2022-04-27T18:42:55Z</dcterms:modified>
</cp:coreProperties>
</file>